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880" windowHeight="7995"/>
  </bookViews>
  <sheets>
    <sheet name="DOUBLE DOOR WITH MULLION" sheetId="2" r:id="rId1"/>
    <sheet name="ONE OR TWO DOORS (NO MULLION)" sheetId="1" r:id="rId2"/>
  </sheets>
  <definedNames>
    <definedName name="hinge.side">'ONE OR TWO DOORS (NO MULLION)'!$H$27</definedName>
    <definedName name="hinge.side.pilaster">'ONE OR TWO DOORS (NO MULLION)'!$H$28</definedName>
    <definedName name="i">'ONE OR TWO DOORS (NO MULLION)'!$E$23</definedName>
    <definedName name="i.1">'DOUBLE DOOR WITH MULLION'!$E$20</definedName>
    <definedName name="i.2">'DOUBLE DOOR WITH MULLION'!$K$20</definedName>
    <definedName name="left.mullion">'DOUBLE DOOR WITH MULLION'!$H$26</definedName>
    <definedName name="left.mullion.pilaster">'DOUBLE DOOR WITH MULLION'!$H$28</definedName>
    <definedName name="left.pilaster">'DOUBLE DOOR WITH MULLION'!$H$27</definedName>
    <definedName name="left.side">'DOUBLE DOOR WITH MULLION'!$H$25</definedName>
    <definedName name="M">'DOUBLE DOOR WITH MULLION'!$H$17</definedName>
    <definedName name="opposite.side">'ONE OR TWO DOORS (NO MULLION)'!$H$29</definedName>
    <definedName name="opposite.side.pilaster">'ONE OR TWO DOORS (NO MULLION)'!$H$30</definedName>
    <definedName name="_xlnm.Print_Area" localSheetId="0">'DOUBLE DOOR WITH MULLION'!$A$1:$O$65</definedName>
    <definedName name="_xlnm.Print_Area" localSheetId="1">'ONE OR TWO DOORS (NO MULLION)'!$A$1:$N$58</definedName>
    <definedName name="r.i">'ONE OR TWO DOORS (NO MULLION)'!$J$23</definedName>
    <definedName name="right.mullion">'DOUBLE DOOR WITH MULLION'!$H$34</definedName>
    <definedName name="right.mullion.pilaster">'DOUBLE DOOR WITH MULLION'!$H$36</definedName>
    <definedName name="right.pilaster">'DOUBLE DOOR WITH MULLION'!$H$35</definedName>
    <definedName name="right.side">'DOUBLE DOOR WITH MULLION'!$H$33</definedName>
    <definedName name="side">'ONE OR TWO DOORS (NO MULLION)'!$H$32</definedName>
    <definedName name="side.thickness">'ONE OR TWO DOORS (NO MULLION)'!$AU$21:$AU$23</definedName>
    <definedName name="slide.type">'ONE OR TWO DOORS (NO MULLION)'!$AU$24:$AU$26</definedName>
    <definedName name="w">'ONE OR TWO DOORS (NO MULLION)'!$C$20</definedName>
    <definedName name="w.1">'DOUBLE DOOR WITH MULLION'!$C$17</definedName>
    <definedName name="w.2">'DOUBLE DOOR WITH MULLION'!$M$17</definedName>
    <definedName name="wall.wall">'ONE OR TWO DOORS (NO MULLION)'!$H$26</definedName>
    <definedName name="wall.wall.l">'DOUBLE DOOR WITH MULLION'!$H$24</definedName>
    <definedName name="wall.wall.r">'DOUBLE DOOR WITH MULLION'!$H$32</definedName>
    <definedName name="x">'ONE OR TWO DOORS (NO MULLION)'!$G$20</definedName>
    <definedName name="x.1">'DOUBLE DOOR WITH MULLION'!$F$17</definedName>
    <definedName name="x.2">'DOUBLE DOOR WITH MULLION'!$J$17</definedName>
    <definedName name="y">'ONE OR TWO DOORS (NO MULLION)'!$L$20</definedName>
    <definedName name="z">'ONE OR TWO DOORS (NO MULLION)'!$N$16</definedName>
    <definedName name="z.2">'DOUBLE DOOR WITH MULLION'!$O$13</definedName>
  </definedNames>
  <calcPr calcId="145621"/>
</workbook>
</file>

<file path=xl/calcChain.xml><?xml version="1.0" encoding="utf-8"?>
<calcChain xmlns="http://schemas.openxmlformats.org/spreadsheetml/2006/main">
  <c r="H24" i="2" l="1"/>
  <c r="H26" i="2"/>
  <c r="F44" i="2" l="1"/>
  <c r="F36" i="1"/>
  <c r="H34" i="2" l="1"/>
  <c r="H36" i="2" s="1"/>
  <c r="H33" i="2"/>
  <c r="H32" i="2"/>
  <c r="H28" i="2"/>
  <c r="H25" i="2"/>
  <c r="H27" i="2" s="1"/>
  <c r="F43" i="2" l="1"/>
  <c r="H35" i="2"/>
  <c r="H43" i="2" s="1"/>
  <c r="H29" i="2"/>
  <c r="F41" i="2"/>
  <c r="H37" i="2" l="1"/>
  <c r="H41" i="2"/>
  <c r="H29" i="1"/>
  <c r="H30" i="1" s="1"/>
  <c r="H27" i="1" l="1"/>
  <c r="H28" i="1" s="1"/>
  <c r="H26" i="1"/>
  <c r="H35" i="1" l="1"/>
  <c r="F34" i="1"/>
  <c r="H31" i="1"/>
</calcChain>
</file>

<file path=xl/sharedStrings.xml><?xml version="1.0" encoding="utf-8"?>
<sst xmlns="http://schemas.openxmlformats.org/spreadsheetml/2006/main" count="115" uniqueCount="88">
  <si>
    <t>Y</t>
  </si>
  <si>
    <t>Z</t>
  </si>
  <si>
    <t>Total Space For Single Door Cabinet</t>
  </si>
  <si>
    <t>(W + X +Y)</t>
  </si>
  <si>
    <t>(W + I)</t>
  </si>
  <si>
    <t>W1</t>
  </si>
  <si>
    <t>W2</t>
  </si>
  <si>
    <t>I1</t>
  </si>
  <si>
    <t>I2</t>
  </si>
  <si>
    <t>X1</t>
  </si>
  <si>
    <t>X2</t>
  </si>
  <si>
    <t>Total Space For Left Door</t>
  </si>
  <si>
    <t>Z2</t>
  </si>
  <si>
    <t>(W1 + X1 +Y)</t>
  </si>
  <si>
    <t>Suggested pilaster set</t>
  </si>
  <si>
    <t>Type of slide</t>
  </si>
  <si>
    <t>Pullout width</t>
  </si>
  <si>
    <t>Pullout height</t>
  </si>
  <si>
    <t>Cabinet Side</t>
  </si>
  <si>
    <t>Left</t>
  </si>
  <si>
    <t>Right</t>
  </si>
  <si>
    <t>Total Space For Right Door</t>
  </si>
  <si>
    <t>(W2 + X2 +Y)</t>
  </si>
  <si>
    <t>As desired</t>
  </si>
  <si>
    <r>
      <rPr>
        <b/>
        <i/>
        <sz val="24"/>
        <color theme="1"/>
        <rFont val="Arial Rounded MT Bold"/>
        <family val="2"/>
      </rPr>
      <t xml:space="preserve">QuikTRAY </t>
    </r>
    <r>
      <rPr>
        <sz val="24"/>
        <color theme="1"/>
        <rFont val="Arial Rounded MT Bold"/>
        <family val="2"/>
      </rPr>
      <t>Rollout Sytem Cabinet Worksheet</t>
    </r>
  </si>
  <si>
    <t>W=</t>
  </si>
  <si>
    <t>frame offset left</t>
  </si>
  <si>
    <t>X =</t>
  </si>
  <si>
    <t>cabinet opening</t>
  </si>
  <si>
    <t>(front face frame to back panel)</t>
  </si>
  <si>
    <t>Y =</t>
  </si>
  <si>
    <t>frame offset right</t>
  </si>
  <si>
    <t>I =</t>
  </si>
  <si>
    <t>hinge protrusion left</t>
  </si>
  <si>
    <t>RI =</t>
  </si>
  <si>
    <t>hinge protrusion right</t>
  </si>
  <si>
    <t>Z =</t>
  </si>
  <si>
    <t>cabinet inside depth</t>
  </si>
  <si>
    <t>(distance between face frames)</t>
  </si>
  <si>
    <t xml:space="preserve">         W</t>
  </si>
  <si>
    <t xml:space="preserve">X </t>
  </si>
  <si>
    <t xml:space="preserve">Y </t>
  </si>
  <si>
    <t xml:space="preserve">I </t>
  </si>
  <si>
    <t xml:space="preserve">           RI </t>
  </si>
  <si>
    <t>(0) if no hinge</t>
  </si>
  <si>
    <t>RESULT BASED ON INPUT IN TAN  CELLS:</t>
  </si>
  <si>
    <t>Ball Bearing or Epoxy 1/2"</t>
  </si>
  <si>
    <t>Concealed Undermount**</t>
  </si>
  <si>
    <t>**  this represents the opening between the 2 pilasters.</t>
  </si>
  <si>
    <t xml:space="preserve">      Please consult the slide manufactures specs for proper tray width and construction </t>
  </si>
  <si>
    <t xml:space="preserve">      based  on drawer side thickness and required side clearance.</t>
  </si>
  <si>
    <t>Pullout opening **</t>
  </si>
  <si>
    <t>We have established these formulas with the utmost care and believe them to be accurate.</t>
  </si>
  <si>
    <t>However, Tenn-Tex Plastics assumes no responsibility, implied or otherwise, for the correctnes of any data.</t>
  </si>
  <si>
    <r>
      <t xml:space="preserve">                         </t>
    </r>
    <r>
      <rPr>
        <b/>
        <i/>
        <sz val="24"/>
        <color theme="1"/>
        <rFont val="Arial Rounded MT Bold"/>
        <family val="2"/>
      </rPr>
      <t xml:space="preserve">QuikTRAY </t>
    </r>
    <r>
      <rPr>
        <sz val="24"/>
        <color theme="1"/>
        <rFont val="Arial Rounded MT Bold"/>
        <family val="2"/>
      </rPr>
      <t>Rollout System Worksheet</t>
    </r>
  </si>
  <si>
    <t xml:space="preserve">                      Double Door Cabinets with center mullion</t>
  </si>
  <si>
    <t>Single/Double Door (NO MULLION)</t>
  </si>
  <si>
    <t>W1 =</t>
  </si>
  <si>
    <t>X1 =</t>
  </si>
  <si>
    <t>X 2 =</t>
  </si>
  <si>
    <t>W2 =</t>
  </si>
  <si>
    <t>I1 =</t>
  </si>
  <si>
    <t>I2 =</t>
  </si>
  <si>
    <t>Z2 =</t>
  </si>
  <si>
    <t>(front frame to back panel)</t>
  </si>
  <si>
    <t>cabinet opening left</t>
  </si>
  <si>
    <t>mullion (center style) width</t>
  </si>
  <si>
    <t>cabinet opening right</t>
  </si>
  <si>
    <t>(Y+RI)</t>
  </si>
  <si>
    <t>Pullout depth (max)</t>
  </si>
  <si>
    <t>Pullout opening**</t>
  </si>
  <si>
    <t>Concealed Undermount</t>
  </si>
  <si>
    <t>(W2+I2)</t>
  </si>
  <si>
    <t>(W1 + I1)</t>
  </si>
  <si>
    <t>Hinge side pilaster thickness</t>
  </si>
  <si>
    <t>Opposite side pilaster thickness</t>
  </si>
  <si>
    <t>Tenn-Tex appreciates the help of  "The Cabinet Guy"</t>
  </si>
  <si>
    <t>Tenn-Tex appreciates the help of "The Cabinet Guy"</t>
  </si>
  <si>
    <t>However, Tenn-Tex Plastics assumes no responsibility, implied or otherwise, for the correctness of any data.</t>
  </si>
  <si>
    <t>dimensions in inches</t>
  </si>
  <si>
    <t>hinge side space loss</t>
  </si>
  <si>
    <t>(min 1 3/8, max 4)</t>
  </si>
  <si>
    <t>Mullion side space loss</t>
  </si>
  <si>
    <t>Mullion side pilaster thickness</t>
  </si>
  <si>
    <t>Hinge side space loss</t>
  </si>
  <si>
    <t>Suggested Pilaster set (thickness)</t>
  </si>
  <si>
    <t>Suggested pilaster set (thickness)</t>
  </si>
  <si>
    <t>Opposite side space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</si>
</sst>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theme="1"/>
      <name val="Arial Rounded MT Bold"/>
      <family val="2"/>
    </font>
    <font>
      <b/>
      <i/>
      <sz val="24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darkUp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13" fontId="1" fillId="2" borderId="1" xfId="0" applyNumberFormat="1" applyFont="1" applyFill="1" applyBorder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0" borderId="0" xfId="0" applyFill="1" applyAlignment="1" applyProtection="1">
      <alignment horizontal="centerContinuous"/>
    </xf>
    <xf numFmtId="0" fontId="0" fillId="0" borderId="0" xfId="0" applyFill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6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0" fillId="0" borderId="0" xfId="0" applyFill="1" applyAlignment="1" applyProtection="1">
      <alignment horizont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3" borderId="1" xfId="0" applyFill="1" applyBorder="1" applyProtection="1"/>
    <xf numFmtId="0" fontId="1" fillId="0" borderId="0" xfId="0" applyFont="1" applyFill="1" applyProtection="1"/>
    <xf numFmtId="0" fontId="7" fillId="0" borderId="0" xfId="0" applyFont="1" applyFill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9" xfId="0" applyFill="1" applyBorder="1" applyAlignment="1" applyProtection="1">
      <alignment horizontal="centerContinuous"/>
    </xf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0" fillId="0" borderId="0" xfId="0" quotePrefix="1" applyFill="1" applyBorder="1" applyProtection="1"/>
    <xf numFmtId="0" fontId="0" fillId="0" borderId="12" xfId="0" quotePrefix="1" applyFill="1" applyBorder="1" applyProtection="1"/>
    <xf numFmtId="0" fontId="2" fillId="0" borderId="0" xfId="0" applyFont="1" applyFill="1" applyBorder="1" applyProtection="1"/>
    <xf numFmtId="13" fontId="2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horizontal="centerContinuous"/>
    </xf>
    <xf numFmtId="0" fontId="0" fillId="0" borderId="13" xfId="0" applyFill="1" applyBorder="1" applyProtection="1"/>
    <xf numFmtId="0" fontId="0" fillId="0" borderId="14" xfId="0" applyFill="1" applyBorder="1" applyProtection="1"/>
    <xf numFmtId="0" fontId="0" fillId="0" borderId="15" xfId="0" applyFill="1" applyBorder="1" applyProtection="1"/>
    <xf numFmtId="0" fontId="8" fillId="0" borderId="9" xfId="0" applyFont="1" applyFill="1" applyBorder="1" applyAlignment="1" applyProtection="1">
      <alignment horizontal="centerContinuous"/>
      <protection locked="0"/>
    </xf>
    <xf numFmtId="13" fontId="0" fillId="0" borderId="0" xfId="0" applyNumberFormat="1" applyFill="1" applyBorder="1" applyAlignment="1" applyProtection="1">
      <alignment horizontal="center"/>
    </xf>
    <xf numFmtId="12" fontId="2" fillId="0" borderId="0" xfId="0" applyNumberFormat="1" applyFont="1" applyFill="1" applyBorder="1" applyProtection="1"/>
    <xf numFmtId="0" fontId="3" fillId="0" borderId="0" xfId="0" applyFont="1" applyFill="1" applyAlignment="1" applyProtection="1"/>
    <xf numFmtId="0" fontId="5" fillId="0" borderId="0" xfId="0" applyFont="1" applyFill="1" applyAlignment="1" applyProtection="1"/>
    <xf numFmtId="0" fontId="12" fillId="0" borderId="0" xfId="0" applyFont="1" applyFill="1" applyProtection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3" fontId="0" fillId="0" borderId="0" xfId="0" quotePrefix="1" applyNumberFormat="1" applyFill="1" applyBorder="1" applyAlignment="1" applyProtection="1">
      <alignment horizontal="center"/>
    </xf>
    <xf numFmtId="0" fontId="0" fillId="4" borderId="0" xfId="0" applyFill="1" applyBorder="1" applyProtection="1"/>
    <xf numFmtId="0" fontId="2" fillId="5" borderId="0" xfId="0" applyFont="1" applyFill="1" applyBorder="1" applyProtection="1"/>
    <xf numFmtId="0" fontId="0" fillId="5" borderId="0" xfId="0" applyFill="1" applyBorder="1" applyProtection="1"/>
    <xf numFmtId="12" fontId="2" fillId="5" borderId="0" xfId="0" applyNumberFormat="1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3" fillId="0" borderId="0" xfId="0" applyFont="1" applyFill="1" applyAlignment="1" applyProtection="1">
      <alignment horizontal="centerContinuous"/>
    </xf>
    <xf numFmtId="0" fontId="14" fillId="0" borderId="0" xfId="0" applyFont="1"/>
    <xf numFmtId="0" fontId="1" fillId="4" borderId="0" xfId="0" applyFont="1" applyFill="1" applyBorder="1" applyProtection="1"/>
    <xf numFmtId="0" fontId="2" fillId="4" borderId="0" xfId="0" applyFont="1" applyFill="1" applyBorder="1" applyProtection="1"/>
    <xf numFmtId="0" fontId="0" fillId="0" borderId="14" xfId="0" applyFill="1" applyBorder="1" applyAlignment="1" applyProtection="1">
      <alignment horizontal="center"/>
    </xf>
    <xf numFmtId="13" fontId="11" fillId="0" borderId="0" xfId="0" applyNumberFormat="1" applyFont="1" applyFill="1" applyBorder="1" applyProtection="1"/>
    <xf numFmtId="13" fontId="11" fillId="0" borderId="0" xfId="0" quotePrefix="1" applyNumberFormat="1" applyFont="1" applyFill="1" applyBorder="1" applyProtection="1"/>
    <xf numFmtId="0" fontId="0" fillId="0" borderId="0" xfId="0" applyFont="1" applyFill="1" applyProtection="1"/>
    <xf numFmtId="0" fontId="0" fillId="0" borderId="0" xfId="0" applyFont="1"/>
    <xf numFmtId="13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Continuous"/>
      <protection locked="0"/>
    </xf>
    <xf numFmtId="13" fontId="0" fillId="0" borderId="14" xfId="0" applyNumberFormat="1" applyFill="1" applyBorder="1" applyAlignment="1" applyProtection="1">
      <alignment horizontal="center"/>
    </xf>
    <xf numFmtId="0" fontId="0" fillId="6" borderId="0" xfId="0" applyFill="1" applyProtection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Border="1"/>
    <xf numFmtId="0" fontId="0" fillId="0" borderId="13" xfId="0" applyBorder="1"/>
    <xf numFmtId="0" fontId="16" fillId="0" borderId="11" xfId="0" applyFont="1" applyFill="1" applyBorder="1" applyProtection="1"/>
    <xf numFmtId="0" fontId="16" fillId="0" borderId="0" xfId="0" applyFont="1" applyFill="1" applyBorder="1" applyProtection="1"/>
    <xf numFmtId="0" fontId="16" fillId="0" borderId="12" xfId="0" applyFont="1" applyFill="1" applyBorder="1" applyProtection="1"/>
    <xf numFmtId="0" fontId="16" fillId="0" borderId="0" xfId="0" applyFont="1" applyFill="1" applyProtection="1"/>
    <xf numFmtId="0" fontId="16" fillId="0" borderId="0" xfId="0" applyFont="1"/>
    <xf numFmtId="0" fontId="17" fillId="0" borderId="0" xfId="0" applyFont="1" applyFill="1" applyBorder="1" applyProtection="1"/>
    <xf numFmtId="0" fontId="17" fillId="0" borderId="0" xfId="0" applyFont="1" applyFill="1" applyProtection="1"/>
    <xf numFmtId="0" fontId="18" fillId="4" borderId="0" xfId="0" applyFont="1" applyFill="1" applyBorder="1" applyProtection="1"/>
    <xf numFmtId="0" fontId="19" fillId="4" borderId="0" xfId="0" applyFont="1" applyFill="1" applyBorder="1" applyProtection="1"/>
    <xf numFmtId="0" fontId="16" fillId="0" borderId="0" xfId="0" applyFont="1" applyFill="1"/>
    <xf numFmtId="0" fontId="17" fillId="0" borderId="9" xfId="0" applyFont="1" applyFill="1" applyBorder="1" applyProtection="1"/>
    <xf numFmtId="0" fontId="0" fillId="0" borderId="12" xfId="0" applyFill="1" applyBorder="1" applyAlignment="1" applyProtection="1">
      <alignment horizontal="center"/>
    </xf>
    <xf numFmtId="16" fontId="0" fillId="0" borderId="0" xfId="0" applyNumberFormat="1" applyFill="1" applyProtection="1"/>
    <xf numFmtId="0" fontId="0" fillId="0" borderId="13" xfId="0" applyFont="1" applyFill="1" applyBorder="1" applyProtection="1"/>
    <xf numFmtId="0" fontId="0" fillId="0" borderId="14" xfId="0" applyFont="1" applyFill="1" applyBorder="1" applyProtection="1"/>
    <xf numFmtId="0" fontId="15" fillId="5" borderId="14" xfId="0" applyFont="1" applyFill="1" applyBorder="1" applyProtection="1"/>
    <xf numFmtId="0" fontId="0" fillId="5" borderId="14" xfId="0" applyFont="1" applyFill="1" applyBorder="1" applyProtection="1"/>
    <xf numFmtId="13" fontId="15" fillId="5" borderId="14" xfId="0" applyNumberFormat="1" applyFont="1" applyFill="1" applyBorder="1" applyProtection="1"/>
    <xf numFmtId="0" fontId="0" fillId="5" borderId="14" xfId="0" applyFont="1" applyFill="1" applyBorder="1"/>
    <xf numFmtId="0" fontId="0" fillId="5" borderId="15" xfId="0" applyFont="1" applyFill="1" applyBorder="1" applyAlignment="1" applyProtection="1">
      <alignment horizontal="center"/>
    </xf>
    <xf numFmtId="0" fontId="0" fillId="0" borderId="8" xfId="0" applyFont="1" applyFill="1" applyBorder="1" applyProtection="1"/>
    <xf numFmtId="0" fontId="0" fillId="0" borderId="9" xfId="0" applyFont="1" applyFill="1" applyBorder="1" applyProtection="1"/>
    <xf numFmtId="0" fontId="15" fillId="0" borderId="9" xfId="0" applyFont="1" applyFill="1" applyBorder="1" applyProtection="1"/>
    <xf numFmtId="13" fontId="15" fillId="0" borderId="9" xfId="0" applyNumberFormat="1" applyFont="1" applyFill="1" applyBorder="1" applyProtection="1"/>
    <xf numFmtId="0" fontId="0" fillId="0" borderId="9" xfId="0" applyFont="1" applyFill="1" applyBorder="1"/>
    <xf numFmtId="0" fontId="0" fillId="0" borderId="10" xfId="0" applyFont="1" applyFill="1" applyBorder="1" applyAlignment="1" applyProtection="1">
      <alignment horizontal="center"/>
    </xf>
    <xf numFmtId="0" fontId="2" fillId="5" borderId="14" xfId="0" applyFont="1" applyFill="1" applyBorder="1" applyProtection="1"/>
    <xf numFmtId="0" fontId="0" fillId="5" borderId="14" xfId="0" applyFill="1" applyBorder="1" applyProtection="1"/>
    <xf numFmtId="13" fontId="2" fillId="5" borderId="14" xfId="0" applyNumberFormat="1" applyFont="1" applyFill="1" applyBorder="1" applyProtection="1"/>
    <xf numFmtId="0" fontId="0" fillId="5" borderId="15" xfId="0" applyFill="1" applyBorder="1" applyProtection="1"/>
    <xf numFmtId="0" fontId="17" fillId="0" borderId="0" xfId="0" applyFont="1" applyBorder="1"/>
    <xf numFmtId="0" fontId="0" fillId="0" borderId="16" xfId="0" applyFont="1" applyFill="1" applyBorder="1" applyProtection="1"/>
    <xf numFmtId="0" fontId="15" fillId="0" borderId="16" xfId="0" applyFont="1" applyFill="1" applyBorder="1" applyProtection="1"/>
    <xf numFmtId="13" fontId="15" fillId="0" borderId="16" xfId="0" applyNumberFormat="1" applyFont="1" applyFill="1" applyBorder="1" applyProtection="1"/>
    <xf numFmtId="0" fontId="0" fillId="0" borderId="16" xfId="0" applyFont="1" applyFill="1" applyBorder="1"/>
    <xf numFmtId="0" fontId="0" fillId="0" borderId="16" xfId="0" applyFont="1" applyFill="1" applyBorder="1" applyAlignment="1" applyProtection="1">
      <alignment horizontal="center"/>
    </xf>
    <xf numFmtId="0" fontId="10" fillId="0" borderId="0" xfId="1" applyFill="1" applyAlignment="1" applyProtection="1">
      <alignment horizontal="center"/>
    </xf>
    <xf numFmtId="0" fontId="19" fillId="4" borderId="0" xfId="0" applyFont="1" applyFill="1" applyBorder="1" applyAlignment="1" applyProtection="1">
      <alignment horizontal="center"/>
    </xf>
    <xf numFmtId="13" fontId="19" fillId="4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0" fillId="4" borderId="0" xfId="0" applyFont="1" applyFill="1" applyBorder="1" applyAlignment="1" applyProtection="1">
      <alignment horizontal="center"/>
      <protection locked="0"/>
    </xf>
    <xf numFmtId="13" fontId="0" fillId="4" borderId="0" xfId="0" applyNumberFormat="1" applyFill="1" applyBorder="1" applyAlignment="1" applyProtection="1">
      <alignment horizontal="center"/>
    </xf>
    <xf numFmtId="164" fontId="0" fillId="4" borderId="0" xfId="0" applyNumberForma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8" fillId="4" borderId="0" xfId="0" applyFont="1" applyFill="1" applyBorder="1" applyAlignment="1" applyProtection="1">
      <protection locked="0"/>
    </xf>
    <xf numFmtId="0" fontId="11" fillId="0" borderId="9" xfId="0" applyFont="1" applyFill="1" applyBorder="1" applyProtection="1"/>
    <xf numFmtId="0" fontId="16" fillId="7" borderId="0" xfId="0" applyFont="1" applyFill="1" applyBorder="1" applyProtection="1"/>
    <xf numFmtId="13" fontId="8" fillId="7" borderId="0" xfId="0" applyNumberFormat="1" applyFont="1" applyFill="1" applyBorder="1" applyAlignment="1" applyProtection="1">
      <alignment horizontal="center"/>
    </xf>
    <xf numFmtId="0" fontId="0" fillId="7" borderId="0" xfId="0" applyFill="1" applyBorder="1" applyProtection="1"/>
    <xf numFmtId="13" fontId="0" fillId="7" borderId="0" xfId="0" applyNumberForma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0" fillId="7" borderId="0" xfId="0" applyFill="1"/>
    <xf numFmtId="13" fontId="16" fillId="7" borderId="0" xfId="0" applyNumberFormat="1" applyFont="1" applyFill="1" applyBorder="1" applyAlignment="1" applyProtection="1">
      <alignment horizontal="center"/>
    </xf>
    <xf numFmtId="13" fontId="16" fillId="7" borderId="12" xfId="0" applyNumberFormat="1" applyFont="1" applyFill="1" applyBorder="1" applyAlignment="1" applyProtection="1">
      <alignment horizontal="center"/>
    </xf>
    <xf numFmtId="13" fontId="16" fillId="7" borderId="0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FF6600"/>
      <color rgb="FF00FF00"/>
      <color rgb="FFF9DA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397510</xdr:colOff>
      <xdr:row>3</xdr:row>
      <xdr:rowOff>255270</xdr:rowOff>
    </xdr:from>
    <xdr:to>
      <xdr:col>7</xdr:col>
      <xdr:colOff>549910</xdr:colOff>
      <xdr:row>8</xdr:row>
      <xdr:rowOff>171450</xdr:rowOff>
    </xdr:to>
    <xdr:sp macro="" textlink="">
      <xdr:nvSpPr>
        <xdr:cNvPr id="4" name="TextBox 3"/>
        <xdr:cNvSpPr txBox="1"/>
      </xdr:nvSpPr>
      <xdr:spPr>
        <a:xfrm>
          <a:off x="1121410" y="1315720"/>
          <a:ext cx="3308350" cy="1262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Enter</a:t>
          </a:r>
          <a:r>
            <a:rPr lang="en-US" sz="1800" baseline="0"/>
            <a:t> the measurements i</a:t>
          </a:r>
          <a:r>
            <a:rPr lang="en-US" sz="1800"/>
            <a:t>n the tan boxes</a:t>
          </a:r>
          <a:r>
            <a:rPr lang="en-US" sz="1800" baseline="0"/>
            <a:t> only. Results are displayed in the yellow, green and red boxes below.</a:t>
          </a:r>
          <a:endParaRPr lang="en-US" sz="1800"/>
        </a:p>
      </xdr:txBody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594360</xdr:colOff>
      <xdr:row>64</xdr:row>
      <xdr:rowOff>95726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0751820"/>
          <a:ext cx="594360" cy="278606"/>
        </a:xfrm>
        <a:prstGeom prst="rect">
          <a:avLst/>
        </a:prstGeom>
      </xdr:spPr>
    </xdr:pic>
    <xdr:clientData/>
  </xdr:twoCellAnchor>
  <xdr:oneCellAnchor>
    <xdr:from>
      <xdr:col>0</xdr:col>
      <xdr:colOff>37755</xdr:colOff>
      <xdr:row>22</xdr:row>
      <xdr:rowOff>63502</xdr:rowOff>
    </xdr:from>
    <xdr:ext cx="622991" cy="882650"/>
    <xdr:sp macro="" textlink="">
      <xdr:nvSpPr>
        <xdr:cNvPr id="2" name="TextBox 1"/>
        <xdr:cNvSpPr txBox="1"/>
      </xdr:nvSpPr>
      <xdr:spPr>
        <a:xfrm>
          <a:off x="37755" y="5461002"/>
          <a:ext cx="622991" cy="88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 anchorCtr="0">
          <a:spAutoFit/>
        </a:bodyPr>
        <a:lstStyle/>
        <a:p>
          <a:r>
            <a:rPr lang="en-US" sz="1400" b="1"/>
            <a:t>LEFT Opening</a:t>
          </a:r>
        </a:p>
      </xdr:txBody>
    </xdr:sp>
    <xdr:clientData/>
  </xdr:oneCellAnchor>
  <xdr:twoCellAnchor editAs="oneCell">
    <xdr:from>
      <xdr:col>0</xdr:col>
      <xdr:colOff>264795</xdr:colOff>
      <xdr:row>45</xdr:row>
      <xdr:rowOff>165735</xdr:rowOff>
    </xdr:from>
    <xdr:to>
      <xdr:col>2</xdr:col>
      <xdr:colOff>0</xdr:colOff>
      <xdr:row>47</xdr:row>
      <xdr:rowOff>152400</xdr:rowOff>
    </xdr:to>
    <xdr:pic>
      <xdr:nvPicPr>
        <xdr:cNvPr id="8" name="Picture 7" descr="C:\Users\pzurcher\AppData\Local\Microsoft\Windows\Temporary Internet Files\Content.IE5\2G1HJ6RN\MC900434805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" y="9757410"/>
          <a:ext cx="459105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203200</xdr:colOff>
      <xdr:row>8</xdr:row>
      <xdr:rowOff>44450</xdr:rowOff>
    </xdr:from>
    <xdr:to>
      <xdr:col>11</xdr:col>
      <xdr:colOff>152400</xdr:colOff>
      <xdr:row>14</xdr:row>
      <xdr:rowOff>57150</xdr:rowOff>
    </xdr:to>
    <xdr:sp macro="" textlink="">
      <xdr:nvSpPr>
        <xdr:cNvPr id="3" name="TextBox 2"/>
        <xdr:cNvSpPr txBox="1"/>
      </xdr:nvSpPr>
      <xdr:spPr>
        <a:xfrm>
          <a:off x="4692650" y="2451100"/>
          <a:ext cx="2355850" cy="1155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tx2">
              <a:lumMod val="60000"/>
              <a:lumOff val="40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Install a Tenn-Tex</a:t>
          </a:r>
          <a:r>
            <a:rPr lang="en-US" sz="1100" baseline="0"/>
            <a:t>  HAR-034, HAR-035 or HAR-036 </a:t>
          </a:r>
          <a:r>
            <a:rPr lang="en-US" sz="1100"/>
            <a:t>CENTER</a:t>
          </a:r>
          <a:r>
            <a:rPr lang="en-US" sz="1100" baseline="0"/>
            <a:t> PARTITION SUPPORT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behind</a:t>
          </a:r>
          <a:r>
            <a:rPr lang="en-US" sz="1100" baseline="0"/>
            <a:t> front mullion and on back panel. Then mount suggested Pilasters on each side as indicated below. Also see note below.</a:t>
          </a:r>
          <a:endParaRPr lang="en-US" sz="1100"/>
        </a:p>
      </xdr:txBody>
    </xdr:sp>
    <xdr:clientData/>
  </xdr:twoCellAnchor>
  <xdr:twoCellAnchor>
    <xdr:from>
      <xdr:col>9</xdr:col>
      <xdr:colOff>495300</xdr:colOff>
      <xdr:row>50</xdr:row>
      <xdr:rowOff>120650</xdr:rowOff>
    </xdr:from>
    <xdr:to>
      <xdr:col>12</xdr:col>
      <xdr:colOff>400050</xdr:colOff>
      <xdr:row>55</xdr:row>
      <xdr:rowOff>38100</xdr:rowOff>
    </xdr:to>
    <xdr:sp macro="" textlink="">
      <xdr:nvSpPr>
        <xdr:cNvPr id="9" name="TextBox 8"/>
        <xdr:cNvSpPr txBox="1"/>
      </xdr:nvSpPr>
      <xdr:spPr>
        <a:xfrm>
          <a:off x="5594350" y="10604500"/>
          <a:ext cx="1949450" cy="869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39700">
            <a:schemeClr val="accent2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</a:t>
          </a:r>
          <a:r>
            <a:rPr lang="en-US" sz="1100" baseline="0"/>
            <a:t> no Center Partition Support is available, use a wooden center divider that is 1 3/8" thick to support the formulas.</a:t>
          </a:r>
          <a:endParaRPr lang="en-US" sz="1100"/>
        </a:p>
      </xdr:txBody>
    </xdr:sp>
    <xdr:clientData/>
  </xdr:twoCellAnchor>
  <xdr:twoCellAnchor>
    <xdr:from>
      <xdr:col>7</xdr:col>
      <xdr:colOff>469900</xdr:colOff>
      <xdr:row>14</xdr:row>
      <xdr:rowOff>69850</xdr:rowOff>
    </xdr:from>
    <xdr:to>
      <xdr:col>8</xdr:col>
      <xdr:colOff>393700</xdr:colOff>
      <xdr:row>18</xdr:row>
      <xdr:rowOff>31750</xdr:rowOff>
    </xdr:to>
    <xdr:cxnSp macro="">
      <xdr:nvCxnSpPr>
        <xdr:cNvPr id="10" name="Elbow Connector 9"/>
        <xdr:cNvCxnSpPr/>
      </xdr:nvCxnSpPr>
      <xdr:spPr>
        <a:xfrm rot="5400000">
          <a:off x="4292600" y="3676650"/>
          <a:ext cx="647700" cy="533400"/>
        </a:xfrm>
        <a:prstGeom prst="bentConnector3">
          <a:avLst>
            <a:gd name="adj1" fmla="val 86275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</xdr:colOff>
      <xdr:row>30</xdr:row>
      <xdr:rowOff>50800</xdr:rowOff>
    </xdr:from>
    <xdr:to>
      <xdr:col>1</xdr:col>
      <xdr:colOff>88900</xdr:colOff>
      <xdr:row>36</xdr:row>
      <xdr:rowOff>96837</xdr:rowOff>
    </xdr:to>
    <xdr:sp macro="" textlink="">
      <xdr:nvSpPr>
        <xdr:cNvPr id="19" name="TextBox 18"/>
        <xdr:cNvSpPr txBox="1"/>
      </xdr:nvSpPr>
      <xdr:spPr>
        <a:xfrm>
          <a:off x="50800" y="6604000"/>
          <a:ext cx="647700" cy="808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US" sz="1400" b="1"/>
            <a:t>RIGHT </a:t>
          </a:r>
        </a:p>
        <a:p>
          <a:r>
            <a:rPr lang="en-US" sz="1400" b="1"/>
            <a:t>Opening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</xdr:row>
      <xdr:rowOff>167641</xdr:rowOff>
    </xdr:from>
    <xdr:to>
      <xdr:col>9</xdr:col>
      <xdr:colOff>68580</xdr:colOff>
      <xdr:row>13</xdr:row>
      <xdr:rowOff>121921</xdr:rowOff>
    </xdr:to>
    <xdr:sp macro="" textlink="">
      <xdr:nvSpPr>
        <xdr:cNvPr id="2" name="TextBox 1"/>
        <xdr:cNvSpPr txBox="1"/>
      </xdr:nvSpPr>
      <xdr:spPr>
        <a:xfrm>
          <a:off x="2324100" y="1120141"/>
          <a:ext cx="28575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Enter</a:t>
          </a:r>
          <a:r>
            <a:rPr lang="en-US" sz="1800" baseline="0"/>
            <a:t> the measurements i</a:t>
          </a:r>
          <a:r>
            <a:rPr lang="en-US" sz="1800"/>
            <a:t>n the tan boxes</a:t>
          </a:r>
          <a:r>
            <a:rPr lang="en-US" sz="1800" baseline="0"/>
            <a:t> only. Results are displayed in the yellow, green and red boxes below.</a:t>
          </a:r>
          <a:endParaRPr lang="en-US" sz="1800"/>
        </a:p>
      </xdr:txBody>
    </xdr:sp>
    <xdr:clientData/>
  </xdr:twoCellAnchor>
  <xdr:twoCellAnchor editAs="oneCell">
    <xdr:from>
      <xdr:col>0</xdr:col>
      <xdr:colOff>264795</xdr:colOff>
      <xdr:row>37</xdr:row>
      <xdr:rowOff>184785</xdr:rowOff>
    </xdr:from>
    <xdr:to>
      <xdr:col>1</xdr:col>
      <xdr:colOff>180975</xdr:colOff>
      <xdr:row>40</xdr:row>
      <xdr:rowOff>161925</xdr:rowOff>
    </xdr:to>
    <xdr:pic>
      <xdr:nvPicPr>
        <xdr:cNvPr id="3" name="Picture 2" descr="C:\Users\pzurcher\AppData\Local\Microsoft\Windows\Temporary Internet Files\Content.IE5\2G1HJ6RN\MC900434805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" y="7709535"/>
          <a:ext cx="50673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91440</xdr:colOff>
      <xdr:row>55</xdr:row>
      <xdr:rowOff>115729</xdr:rowOff>
    </xdr:from>
    <xdr:to>
      <xdr:col>6</xdr:col>
      <xdr:colOff>664845</xdr:colOff>
      <xdr:row>57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080" y="10623709"/>
          <a:ext cx="594360" cy="278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quikdrawer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quikdraw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tabSelected="1" topLeftCell="G13" zoomScale="150" zoomScaleNormal="150" workbookViewId="0">
      <selection activeCell="O13" sqref="O13"/>
    </sheetView>
  </sheetViews>
  <sheetFormatPr defaultRowHeight="15" x14ac:dyDescent="0.25"/>
  <cols>
    <col min="2" max="2" width="1.7109375" customWidth="1"/>
    <col min="4" max="4" width="4" customWidth="1"/>
    <col min="6" max="6" width="15.28515625" customWidth="1"/>
    <col min="7" max="7" width="9.7109375" customWidth="1"/>
    <col min="8" max="8" width="9.140625" customWidth="1"/>
    <col min="10" max="10" width="15.5703125" customWidth="1"/>
    <col min="11" max="11" width="11.28515625" customWidth="1"/>
    <col min="12" max="12" width="3.7109375" customWidth="1"/>
    <col min="14" max="14" width="1.85546875" customWidth="1"/>
  </cols>
  <sheetData>
    <row r="1" spans="1:36" ht="30" x14ac:dyDescent="0.4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5"/>
      <c r="X1" s="5"/>
      <c r="Y1" s="5"/>
      <c r="Z1" s="5"/>
      <c r="AA1" s="5"/>
      <c r="AB1" s="5"/>
      <c r="AC1" s="5"/>
      <c r="AD1" s="5"/>
      <c r="AE1" s="1"/>
      <c r="AF1" s="1"/>
      <c r="AG1" s="1"/>
      <c r="AH1" s="1"/>
      <c r="AI1" s="1"/>
      <c r="AJ1" s="1"/>
    </row>
    <row r="2" spans="1:36" ht="37.15" customHeight="1" x14ac:dyDescent="0.4">
      <c r="A2" s="38" t="s">
        <v>55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5"/>
      <c r="X2" s="5"/>
      <c r="Y2" s="5"/>
      <c r="Z2" s="5"/>
      <c r="AA2" s="5"/>
      <c r="AB2" s="5"/>
      <c r="AC2" s="5"/>
      <c r="AD2" s="5"/>
      <c r="AE2" s="1"/>
      <c r="AF2" s="1"/>
      <c r="AG2" s="1"/>
      <c r="AH2" s="1"/>
      <c r="AI2" s="1"/>
      <c r="AJ2" s="1"/>
    </row>
    <row r="3" spans="1:36" ht="16.899999999999999" customHeight="1" x14ac:dyDescent="0.3">
      <c r="A3" s="107" t="s">
        <v>76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39"/>
      <c r="P3" s="39"/>
      <c r="Q3" s="39"/>
      <c r="R3" s="39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1"/>
      <c r="AF3" s="1"/>
      <c r="AG3" s="1"/>
      <c r="AH3" s="1"/>
      <c r="AI3" s="1"/>
      <c r="AJ3" s="1"/>
    </row>
    <row r="4" spans="1:36" ht="45" customHeight="1" x14ac:dyDescent="0.3">
      <c r="A4" s="6"/>
      <c r="B4" s="8"/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8"/>
      <c r="O4" s="6"/>
    </row>
    <row r="5" spans="1:36" ht="15.75" x14ac:dyDescent="0.25">
      <c r="A5" s="6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8"/>
      <c r="O5" s="6"/>
    </row>
    <row r="6" spans="1:36" x14ac:dyDescent="0.25">
      <c r="A6" s="6"/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 s="6"/>
    </row>
    <row r="7" spans="1:36" x14ac:dyDescent="0.25">
      <c r="A7" s="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/>
      <c r="O7" s="6"/>
    </row>
    <row r="8" spans="1:36" x14ac:dyDescent="0.25">
      <c r="A8" s="6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/>
      <c r="O8" s="6"/>
    </row>
    <row r="9" spans="1:36" x14ac:dyDescent="0.25">
      <c r="A9" s="6"/>
      <c r="B9" s="8"/>
      <c r="C9" s="6"/>
      <c r="D9" s="6"/>
      <c r="E9" s="6"/>
      <c r="F9" s="6"/>
      <c r="G9" s="6"/>
      <c r="H9" s="6"/>
      <c r="I9" s="6"/>
      <c r="J9" s="24"/>
      <c r="K9" s="6"/>
      <c r="L9" s="6"/>
      <c r="M9" s="6"/>
      <c r="N9" s="8"/>
      <c r="O9" s="6"/>
    </row>
    <row r="10" spans="1:36" x14ac:dyDescent="0.25">
      <c r="A10" s="6"/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6"/>
    </row>
    <row r="11" spans="1:36" x14ac:dyDescent="0.25">
      <c r="A11" s="6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/>
      <c r="O11" s="6"/>
    </row>
    <row r="12" spans="1:36" x14ac:dyDescent="0.25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11" t="s">
        <v>12</v>
      </c>
    </row>
    <row r="13" spans="1:36" x14ac:dyDescent="0.25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2"/>
      <c r="O13" s="3">
        <v>23.25</v>
      </c>
    </row>
    <row r="14" spans="1:36" x14ac:dyDescent="0.25">
      <c r="A14" s="6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8"/>
      <c r="O14" s="6"/>
    </row>
    <row r="15" spans="1:36" x14ac:dyDescent="0.25">
      <c r="A15" s="6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8"/>
      <c r="O15" s="6"/>
    </row>
    <row r="16" spans="1:36" x14ac:dyDescent="0.25">
      <c r="A16" s="6"/>
      <c r="B16" s="8"/>
      <c r="C16" s="11" t="s">
        <v>5</v>
      </c>
      <c r="D16" s="6"/>
      <c r="E16" s="6"/>
      <c r="F16" s="11" t="s">
        <v>9</v>
      </c>
      <c r="G16" s="6"/>
      <c r="H16" s="11" t="s">
        <v>0</v>
      </c>
      <c r="I16" s="6"/>
      <c r="J16" s="11" t="s">
        <v>10</v>
      </c>
      <c r="K16" s="6"/>
      <c r="L16" s="6"/>
      <c r="M16" s="11" t="s">
        <v>6</v>
      </c>
      <c r="N16" s="8"/>
      <c r="O16" s="6"/>
    </row>
    <row r="17" spans="1:15" x14ac:dyDescent="0.25">
      <c r="A17" s="6"/>
      <c r="B17" s="12"/>
      <c r="C17" s="3">
        <v>0.75</v>
      </c>
      <c r="D17" s="6"/>
      <c r="E17" s="6"/>
      <c r="F17" s="4">
        <v>18</v>
      </c>
      <c r="G17" s="6"/>
      <c r="H17" s="3">
        <v>3</v>
      </c>
      <c r="I17" s="6"/>
      <c r="J17" s="4">
        <v>18</v>
      </c>
      <c r="K17" s="6"/>
      <c r="L17" s="6"/>
      <c r="M17" s="3">
        <v>0.75</v>
      </c>
      <c r="N17" s="13"/>
      <c r="O17" s="6"/>
    </row>
    <row r="18" spans="1:15" ht="12" customHeight="1" x14ac:dyDescent="0.25">
      <c r="A18" s="6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6"/>
    </row>
    <row r="19" spans="1:15" ht="24" customHeight="1" x14ac:dyDescent="0.25">
      <c r="A19" s="6"/>
      <c r="B19" s="14"/>
      <c r="C19" s="15"/>
      <c r="D19" s="65"/>
      <c r="E19" s="11" t="s">
        <v>7</v>
      </c>
      <c r="F19" s="11"/>
      <c r="G19" s="11"/>
      <c r="H19" s="16"/>
      <c r="I19" s="6"/>
      <c r="J19" s="6"/>
      <c r="K19" s="11" t="s">
        <v>8</v>
      </c>
      <c r="L19" s="65"/>
      <c r="M19" s="14"/>
      <c r="N19" s="15"/>
      <c r="O19" s="6"/>
    </row>
    <row r="20" spans="1:15" x14ac:dyDescent="0.25">
      <c r="A20" s="6"/>
      <c r="B20" s="6"/>
      <c r="C20" s="6"/>
      <c r="D20" s="6"/>
      <c r="E20" s="3">
        <v>0.5</v>
      </c>
      <c r="F20" s="17"/>
      <c r="G20" s="17"/>
      <c r="H20" s="6"/>
      <c r="I20" s="6"/>
      <c r="J20" s="6"/>
      <c r="K20" s="4">
        <v>0.5</v>
      </c>
      <c r="L20" s="6"/>
      <c r="M20" s="6"/>
      <c r="N20" s="6"/>
      <c r="O20" s="6"/>
    </row>
    <row r="21" spans="1:15" ht="33" customHeight="1" x14ac:dyDescent="0.25">
      <c r="A21" s="6"/>
      <c r="B21" s="6"/>
      <c r="C21" s="6"/>
      <c r="D21" s="6"/>
      <c r="E21" s="6"/>
      <c r="F21" s="83"/>
      <c r="G21" s="6"/>
      <c r="H21" s="6"/>
      <c r="I21" s="6"/>
      <c r="J21" s="6"/>
      <c r="K21" s="6"/>
      <c r="L21" s="6"/>
      <c r="M21" s="6"/>
      <c r="N21" s="6"/>
      <c r="O21" s="6"/>
    </row>
    <row r="22" spans="1:15" ht="16.5" thickBot="1" x14ac:dyDescent="0.3">
      <c r="A22" s="6"/>
      <c r="B22" s="24"/>
      <c r="C22" s="24"/>
      <c r="D22" s="24"/>
      <c r="E22" s="24"/>
      <c r="F22" s="63"/>
      <c r="G22" s="31"/>
      <c r="H22" s="76" t="s">
        <v>79</v>
      </c>
      <c r="I22" s="24"/>
      <c r="J22" s="24"/>
      <c r="K22" s="6"/>
      <c r="L22" s="6"/>
      <c r="M22" s="6"/>
      <c r="N22" s="6"/>
      <c r="O22" s="6"/>
    </row>
    <row r="23" spans="1:15" ht="15.75" x14ac:dyDescent="0.25">
      <c r="A23" s="19"/>
      <c r="B23" s="20"/>
      <c r="C23" s="118" t="s">
        <v>45</v>
      </c>
      <c r="D23" s="20"/>
      <c r="E23" s="20"/>
      <c r="F23" s="35"/>
      <c r="G23" s="21"/>
      <c r="H23" s="81"/>
      <c r="I23" s="20"/>
      <c r="J23" s="22"/>
      <c r="K23" s="6"/>
      <c r="L23" s="6"/>
      <c r="M23" s="6"/>
      <c r="N23" s="6"/>
      <c r="O23" s="6"/>
    </row>
    <row r="24" spans="1:15" hidden="1" x14ac:dyDescent="0.25">
      <c r="A24" s="23"/>
      <c r="B24" s="24"/>
      <c r="C24" s="24" t="s">
        <v>11</v>
      </c>
      <c r="D24" s="24"/>
      <c r="E24" s="24"/>
      <c r="F24" s="24"/>
      <c r="G24" s="24"/>
      <c r="H24" s="58">
        <f>IF(M="",0,IF(M&gt;=2.5,(((M-2.5)/2)+0.5625),"Cannot use support")+w.1+x.1)</f>
        <v>19.5625</v>
      </c>
      <c r="I24" s="43"/>
      <c r="J24" s="82" t="s">
        <v>13</v>
      </c>
      <c r="K24" s="6"/>
      <c r="L24" s="6"/>
      <c r="M24" s="6"/>
      <c r="N24" s="6"/>
      <c r="O24" s="6"/>
    </row>
    <row r="25" spans="1:15" x14ac:dyDescent="0.25">
      <c r="A25" s="23"/>
      <c r="B25" s="24"/>
      <c r="C25" s="24" t="s">
        <v>80</v>
      </c>
      <c r="D25" s="24"/>
      <c r="E25" s="24"/>
      <c r="F25" s="24"/>
      <c r="G25" s="24"/>
      <c r="H25" s="58">
        <f>+w.1+i.1</f>
        <v>1.25</v>
      </c>
      <c r="I25" s="43"/>
      <c r="J25" s="82" t="s">
        <v>73</v>
      </c>
      <c r="K25" s="6"/>
      <c r="L25" s="6"/>
      <c r="M25" s="6"/>
      <c r="N25" s="6"/>
      <c r="O25" s="6"/>
    </row>
    <row r="26" spans="1:15" x14ac:dyDescent="0.25">
      <c r="A26" s="23"/>
      <c r="B26" s="24"/>
      <c r="C26" s="24" t="s">
        <v>82</v>
      </c>
      <c r="D26" s="24"/>
      <c r="E26" s="24"/>
      <c r="F26" s="24"/>
      <c r="G26" s="24"/>
      <c r="H26" s="58">
        <f>IF(M&lt;&gt;0,((M-2.5)/2)+0.5625,"")</f>
        <v>0.8125</v>
      </c>
      <c r="I26" s="43"/>
      <c r="J26" s="44"/>
      <c r="K26" s="6"/>
      <c r="L26" s="6"/>
      <c r="M26" s="6"/>
      <c r="N26" s="6"/>
      <c r="O26" s="6"/>
    </row>
    <row r="27" spans="1:15" x14ac:dyDescent="0.25">
      <c r="A27" s="23"/>
      <c r="B27" s="24"/>
      <c r="C27" s="24" t="s">
        <v>74</v>
      </c>
      <c r="D27" s="24"/>
      <c r="E27" s="24"/>
      <c r="F27" s="24"/>
      <c r="G27" s="24"/>
      <c r="H27" s="59">
        <f>IF(left.side&lt;&gt;0,IF(left.side&lt;=1,1,IF(AND( left.side&gt;1,left.side&lt;=1.25), 1.25,2)),"")</f>
        <v>1.25</v>
      </c>
      <c r="I27" s="43"/>
      <c r="J27" s="82"/>
      <c r="K27" s="6"/>
      <c r="L27" s="6"/>
      <c r="M27" s="6"/>
      <c r="N27" s="6"/>
      <c r="O27" s="6"/>
    </row>
    <row r="28" spans="1:15" x14ac:dyDescent="0.25">
      <c r="A28" s="23"/>
      <c r="B28" s="24"/>
      <c r="C28" s="24" t="s">
        <v>83</v>
      </c>
      <c r="D28" s="24"/>
      <c r="E28" s="24"/>
      <c r="F28" s="24"/>
      <c r="G28" s="24"/>
      <c r="H28" s="59">
        <f>IF(left.mullion&lt;1,1,left.pilaster)</f>
        <v>1</v>
      </c>
      <c r="I28" s="43"/>
      <c r="J28" s="44"/>
      <c r="K28" s="6"/>
      <c r="L28" s="6"/>
      <c r="M28" s="6"/>
      <c r="N28" s="6"/>
      <c r="O28" s="6"/>
    </row>
    <row r="29" spans="1:15" s="61" customFormat="1" ht="15.75" thickBot="1" x14ac:dyDescent="0.3">
      <c r="A29" s="84"/>
      <c r="B29" s="85"/>
      <c r="C29" s="86" t="s">
        <v>85</v>
      </c>
      <c r="D29" s="86"/>
      <c r="E29" s="86"/>
      <c r="F29" s="86"/>
      <c r="G29" s="87"/>
      <c r="H29" s="88" t="str">
        <f>IF(left.mullion.pilaster=left.pilaster,left.pilaster,"mixed set of "&amp;left.pilaster&amp;" and "&amp;left.mullion.pilaster)</f>
        <v>mixed set of 1.25 and 1</v>
      </c>
      <c r="I29" s="89"/>
      <c r="J29" s="90"/>
      <c r="K29" s="60"/>
      <c r="L29" s="60"/>
      <c r="M29" s="60"/>
      <c r="N29" s="60"/>
      <c r="O29" s="60"/>
    </row>
    <row r="30" spans="1:15" s="61" customFormat="1" ht="15.75" thickBot="1" x14ac:dyDescent="0.3">
      <c r="A30" s="102"/>
      <c r="B30" s="102"/>
      <c r="C30" s="103"/>
      <c r="D30" s="103"/>
      <c r="E30" s="103"/>
      <c r="F30" s="103"/>
      <c r="G30" s="102"/>
      <c r="H30" s="104"/>
      <c r="I30" s="105"/>
      <c r="J30" s="106"/>
      <c r="K30" s="60"/>
      <c r="L30" s="60"/>
      <c r="M30" s="60"/>
      <c r="N30" s="60"/>
      <c r="O30" s="60"/>
    </row>
    <row r="31" spans="1:15" s="61" customFormat="1" x14ac:dyDescent="0.25">
      <c r="A31" s="91"/>
      <c r="B31" s="92"/>
      <c r="C31" s="118" t="s">
        <v>45</v>
      </c>
      <c r="D31" s="93"/>
      <c r="E31" s="93"/>
      <c r="F31" s="93"/>
      <c r="G31" s="92"/>
      <c r="H31" s="94"/>
      <c r="I31" s="95"/>
      <c r="J31" s="96"/>
      <c r="K31" s="60"/>
      <c r="L31" s="60"/>
      <c r="M31" s="60"/>
      <c r="N31" s="60"/>
      <c r="O31" s="60"/>
    </row>
    <row r="32" spans="1:15" ht="15.75" hidden="1" customHeight="1" x14ac:dyDescent="0.25">
      <c r="A32" s="23"/>
      <c r="B32" s="24"/>
      <c r="C32" s="30" t="s">
        <v>21</v>
      </c>
      <c r="D32" s="28"/>
      <c r="E32" s="28"/>
      <c r="F32" s="28"/>
      <c r="G32" s="24"/>
      <c r="H32" s="58">
        <f>IF(M=0,0,IF(M&gt;=2.5,(((M-2.5)/2)+0.5625),"Cannot use support")+w.2+x.2)</f>
        <v>19.5625</v>
      </c>
      <c r="I32" s="43"/>
      <c r="J32" s="82" t="s">
        <v>22</v>
      </c>
      <c r="K32" s="6"/>
      <c r="L32" s="6"/>
      <c r="M32" s="6"/>
      <c r="N32" s="6"/>
      <c r="O32" s="6"/>
    </row>
    <row r="33" spans="1:15" x14ac:dyDescent="0.25">
      <c r="A33" s="23"/>
      <c r="B33" s="24"/>
      <c r="C33" s="24" t="s">
        <v>84</v>
      </c>
      <c r="D33" s="24"/>
      <c r="E33" s="24"/>
      <c r="F33" s="24"/>
      <c r="G33" s="24"/>
      <c r="H33" s="58">
        <f>w.2+i.2</f>
        <v>1.25</v>
      </c>
      <c r="I33" s="43"/>
      <c r="J33" s="82" t="s">
        <v>72</v>
      </c>
      <c r="K33" s="6"/>
      <c r="L33" s="6"/>
      <c r="M33" s="6"/>
      <c r="N33" s="6"/>
      <c r="O33" s="6"/>
    </row>
    <row r="34" spans="1:15" x14ac:dyDescent="0.25">
      <c r="A34" s="23"/>
      <c r="B34" s="24"/>
      <c r="C34" s="24" t="s">
        <v>82</v>
      </c>
      <c r="D34" s="24"/>
      <c r="E34" s="24"/>
      <c r="F34" s="24"/>
      <c r="G34" s="24"/>
      <c r="H34" s="58">
        <f>IF(M&lt;&gt;0,((M-2.5)/2)+0.5625,"")</f>
        <v>0.8125</v>
      </c>
      <c r="I34" s="43"/>
      <c r="J34" s="44"/>
      <c r="K34" s="6"/>
      <c r="L34" s="6"/>
      <c r="M34" s="6"/>
      <c r="N34" s="6"/>
      <c r="O34" s="6"/>
    </row>
    <row r="35" spans="1:15" x14ac:dyDescent="0.25">
      <c r="A35" s="23"/>
      <c r="B35" s="24"/>
      <c r="C35" s="24" t="s">
        <v>74</v>
      </c>
      <c r="D35" s="24"/>
      <c r="E35" s="24"/>
      <c r="F35" s="24"/>
      <c r="G35" s="24"/>
      <c r="H35" s="59">
        <f>IF(right.side&lt;&gt;0,IF(right.side&lt;=1,1,IF(AND( right.side&gt;1,right.side&lt;=1.25), 1.25,2)),"")</f>
        <v>1.25</v>
      </c>
      <c r="I35" s="24"/>
      <c r="J35" s="25"/>
      <c r="K35" s="6"/>
      <c r="L35" s="6"/>
      <c r="M35" s="6"/>
      <c r="N35" s="6"/>
      <c r="O35" s="6"/>
    </row>
    <row r="36" spans="1:15" x14ac:dyDescent="0.25">
      <c r="A36" s="23"/>
      <c r="B36" s="24"/>
      <c r="C36" s="24" t="s">
        <v>83</v>
      </c>
      <c r="D36" s="24"/>
      <c r="E36" s="24"/>
      <c r="F36" s="24"/>
      <c r="G36" s="24"/>
      <c r="H36" s="59">
        <f>IF(right.mullion&lt;&gt;"",IF(right.mullion&lt;1,1,right.pilaster),"")</f>
        <v>1</v>
      </c>
      <c r="I36" s="24"/>
      <c r="J36" s="25"/>
      <c r="K36" s="6"/>
      <c r="L36" s="6"/>
      <c r="M36" s="6"/>
      <c r="N36" s="6"/>
      <c r="O36" s="6"/>
    </row>
    <row r="37" spans="1:15" ht="15" customHeight="1" thickBot="1" x14ac:dyDescent="0.3">
      <c r="A37" s="32"/>
      <c r="B37" s="33"/>
      <c r="C37" s="97" t="s">
        <v>86</v>
      </c>
      <c r="D37" s="97"/>
      <c r="E37" s="97"/>
      <c r="F37" s="97"/>
      <c r="G37" s="98"/>
      <c r="H37" s="99" t="str">
        <f>IF(right.mullion.pilaster=right.pilaster,right.pilaster,"mixed set of "&amp;right.pilaster&amp;" and "&amp;right.mullion.pilaster)</f>
        <v>mixed set of 1.25 and 1</v>
      </c>
      <c r="I37" s="98"/>
      <c r="J37" s="100"/>
      <c r="K37" s="6"/>
      <c r="L37" s="6"/>
      <c r="M37" s="6"/>
      <c r="N37" s="6"/>
      <c r="O37" s="6"/>
    </row>
    <row r="38" spans="1:15" s="1" customFormat="1" ht="15" customHeight="1" x14ac:dyDescent="0.25">
      <c r="A38" s="23"/>
      <c r="B38" s="24"/>
      <c r="C38" s="28"/>
      <c r="D38" s="28"/>
      <c r="E38" s="28"/>
      <c r="F38" s="28"/>
      <c r="G38" s="24"/>
      <c r="H38" s="29"/>
      <c r="I38" s="24"/>
      <c r="J38" s="25"/>
      <c r="K38" s="6"/>
      <c r="L38" s="6"/>
      <c r="M38" s="6"/>
      <c r="N38" s="6"/>
      <c r="O38" s="6"/>
    </row>
    <row r="39" spans="1:15" s="75" customFormat="1" ht="18.75" customHeight="1" x14ac:dyDescent="0.25">
      <c r="A39" s="71"/>
      <c r="B39" s="72"/>
      <c r="C39" s="78" t="s">
        <v>15</v>
      </c>
      <c r="D39" s="79"/>
      <c r="E39" s="79"/>
      <c r="F39" s="111" t="s">
        <v>46</v>
      </c>
      <c r="G39" s="111"/>
      <c r="H39" s="111"/>
      <c r="I39" s="111"/>
      <c r="J39" s="73"/>
      <c r="K39" s="74"/>
      <c r="L39" s="74"/>
      <c r="M39" s="74"/>
      <c r="N39" s="74"/>
      <c r="O39" s="74"/>
    </row>
    <row r="40" spans="1:15" ht="15.75" x14ac:dyDescent="0.25">
      <c r="A40" s="23"/>
      <c r="B40" s="24"/>
      <c r="C40" s="55" t="s">
        <v>18</v>
      </c>
      <c r="D40" s="56"/>
      <c r="E40" s="56"/>
      <c r="F40" s="108" t="s">
        <v>19</v>
      </c>
      <c r="G40" s="108"/>
      <c r="H40" s="109" t="s">
        <v>20</v>
      </c>
      <c r="I40" s="109"/>
      <c r="J40" s="25"/>
      <c r="K40" s="6"/>
      <c r="L40" s="6"/>
      <c r="M40" s="6"/>
      <c r="N40" s="6"/>
      <c r="O40" s="6"/>
    </row>
    <row r="41" spans="1:15" x14ac:dyDescent="0.25">
      <c r="A41" s="23"/>
      <c r="B41" s="24"/>
      <c r="C41" s="48" t="s">
        <v>16</v>
      </c>
      <c r="D41" s="48"/>
      <c r="E41" s="48"/>
      <c r="F41" s="113">
        <f>(IF(wall.wall.l&lt;&gt;0,IF(F39="Undermount",((wall.wall.l-left.pilaster-left.mullion.pilaster)-0.625),(wall.wall.l-left.pilaster-left.mullion.pilaster)-1),"")-0.0625)</f>
        <v>16.25</v>
      </c>
      <c r="G41" s="113"/>
      <c r="H41" s="112">
        <f>(IF(wall.wall.r&lt;&gt;0,IF(F39="Undermount",((wall.wall.r-right.pilaster-right.mullion.pilaster)-0.625),(wall.wall.r-right.pilaster-right.mullion.pilaster)-1),"")-0.0625)</f>
        <v>16.25</v>
      </c>
      <c r="I41" s="112"/>
      <c r="J41" s="25"/>
      <c r="K41" s="6"/>
      <c r="L41" s="6"/>
      <c r="M41" s="6"/>
      <c r="N41" s="6"/>
      <c r="O41" s="6"/>
    </row>
    <row r="42" spans="1:15" s="75" customFormat="1" ht="15.75" x14ac:dyDescent="0.25">
      <c r="A42" s="71"/>
      <c r="B42" s="72"/>
      <c r="C42" s="119" t="s">
        <v>15</v>
      </c>
      <c r="D42" s="119"/>
      <c r="E42" s="119"/>
      <c r="F42" s="120" t="s">
        <v>71</v>
      </c>
      <c r="G42" s="120"/>
      <c r="H42" s="120"/>
      <c r="I42" s="120"/>
      <c r="J42" s="73"/>
      <c r="K42" s="74"/>
      <c r="L42" s="74"/>
      <c r="M42" s="74"/>
      <c r="N42" s="74"/>
      <c r="O42" s="74"/>
    </row>
    <row r="43" spans="1:15" x14ac:dyDescent="0.25">
      <c r="A43" s="23"/>
      <c r="B43" s="24"/>
      <c r="C43" s="121" t="s">
        <v>70</v>
      </c>
      <c r="D43" s="121"/>
      <c r="E43" s="121"/>
      <c r="F43" s="122">
        <f>(IF(wall.wall.l&lt;&gt;0,IF(F40="Undermount",((wall.wall.l-left.pilaster-left.mullion.pilaster)-0.625),(wall.wall.l-left.pilaster-left.mullion.pilaster))))</f>
        <v>17.3125</v>
      </c>
      <c r="G43" s="122"/>
      <c r="H43" s="122">
        <f>(IF(wall.wall.r&lt;&gt;0,IF(F40="Undermount",((wall.wall.r-right.pilaster-right.mullion.pilaster)-0.625),(wall.wall.r-right.pilaster-right.mullion.pilaster))))</f>
        <v>17.3125</v>
      </c>
      <c r="I43" s="122"/>
      <c r="J43" s="25"/>
      <c r="K43" s="6"/>
      <c r="L43" s="6"/>
      <c r="M43" s="6"/>
      <c r="N43" s="6"/>
      <c r="O43" s="6"/>
    </row>
    <row r="44" spans="1:15" x14ac:dyDescent="0.25">
      <c r="A44" s="23"/>
      <c r="B44" s="24"/>
      <c r="C44" s="24" t="s">
        <v>69</v>
      </c>
      <c r="D44" s="24"/>
      <c r="E44" s="24"/>
      <c r="F44" s="110">
        <f>z.2-3/"4"</f>
        <v>22.5</v>
      </c>
      <c r="G44" s="110"/>
      <c r="H44" s="110"/>
      <c r="I44" s="110"/>
      <c r="J44" s="25"/>
      <c r="K44" s="6"/>
      <c r="L44" s="6"/>
      <c r="M44" s="6"/>
      <c r="N44" s="6"/>
      <c r="O44" s="6"/>
    </row>
    <row r="45" spans="1:15" ht="15.75" thickBot="1" x14ac:dyDescent="0.3">
      <c r="A45" s="32"/>
      <c r="B45" s="33"/>
      <c r="C45" s="33" t="s">
        <v>17</v>
      </c>
      <c r="D45" s="33"/>
      <c r="E45" s="33"/>
      <c r="F45" s="64" t="s">
        <v>23</v>
      </c>
      <c r="G45" s="57"/>
      <c r="H45" s="64" t="s">
        <v>23</v>
      </c>
      <c r="I45" s="57"/>
      <c r="J45" s="34"/>
      <c r="K45" s="6"/>
      <c r="L45" s="6"/>
      <c r="M45" s="6"/>
      <c r="N45" s="6"/>
      <c r="O45" s="6"/>
    </row>
    <row r="46" spans="1:15" ht="29.25" customHeight="1" x14ac:dyDescent="0.25">
      <c r="A46" s="6"/>
      <c r="B46" s="6"/>
      <c r="C46" s="40" t="s">
        <v>48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6"/>
      <c r="B47" s="6"/>
      <c r="C47" s="40" t="s">
        <v>49</v>
      </c>
      <c r="D47" s="6"/>
      <c r="E47" s="6"/>
      <c r="F47" s="6"/>
      <c r="G47" s="6"/>
      <c r="H47" s="6"/>
      <c r="I47" s="6"/>
      <c r="J47" s="6"/>
      <c r="K47" s="1"/>
      <c r="L47" s="1"/>
      <c r="M47" s="1"/>
      <c r="N47" s="1"/>
      <c r="O47" s="1"/>
    </row>
    <row r="48" spans="1:15" x14ac:dyDescent="0.25">
      <c r="A48" s="6"/>
      <c r="B48" s="6"/>
      <c r="C48" s="40" t="s">
        <v>50</v>
      </c>
      <c r="D48" s="6"/>
      <c r="E48" s="6"/>
      <c r="F48" s="6"/>
      <c r="G48" s="6"/>
      <c r="H48" s="6"/>
      <c r="I48" s="6"/>
      <c r="J48" s="6"/>
    </row>
    <row r="49" spans="1:10" ht="15.75" thickBo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1"/>
      <c r="B50" s="1"/>
      <c r="C50" s="1"/>
      <c r="D50" s="66" t="s">
        <v>57</v>
      </c>
      <c r="E50" s="67" t="s">
        <v>26</v>
      </c>
      <c r="F50" s="67"/>
      <c r="G50" s="67"/>
      <c r="H50" s="68"/>
      <c r="I50" s="1"/>
      <c r="J50" s="1"/>
    </row>
    <row r="51" spans="1:10" x14ac:dyDescent="0.25">
      <c r="D51" s="69" t="s">
        <v>58</v>
      </c>
      <c r="E51" s="43" t="s">
        <v>65</v>
      </c>
      <c r="F51" s="43"/>
      <c r="G51" s="43"/>
      <c r="H51" s="44"/>
    </row>
    <row r="52" spans="1:10" x14ac:dyDescent="0.25">
      <c r="D52" s="69" t="s">
        <v>30</v>
      </c>
      <c r="E52" s="43" t="s">
        <v>66</v>
      </c>
      <c r="F52" s="43"/>
      <c r="G52" s="101" t="s">
        <v>81</v>
      </c>
      <c r="H52" s="44"/>
    </row>
    <row r="53" spans="1:10" x14ac:dyDescent="0.25">
      <c r="D53" s="69" t="s">
        <v>59</v>
      </c>
      <c r="E53" s="43" t="s">
        <v>67</v>
      </c>
      <c r="F53" s="43"/>
      <c r="G53" s="43"/>
      <c r="H53" s="44"/>
    </row>
    <row r="54" spans="1:10" x14ac:dyDescent="0.25">
      <c r="D54" s="69" t="s">
        <v>60</v>
      </c>
      <c r="E54" s="43" t="s">
        <v>31</v>
      </c>
      <c r="F54" s="43"/>
      <c r="G54" s="43"/>
      <c r="H54" s="44"/>
    </row>
    <row r="55" spans="1:10" x14ac:dyDescent="0.25">
      <c r="D55" s="69" t="s">
        <v>61</v>
      </c>
      <c r="E55" s="43" t="s">
        <v>33</v>
      </c>
      <c r="F55" s="43"/>
      <c r="G55" s="43"/>
      <c r="H55" s="44"/>
    </row>
    <row r="56" spans="1:10" x14ac:dyDescent="0.25">
      <c r="D56" s="69" t="s">
        <v>62</v>
      </c>
      <c r="E56" s="43" t="s">
        <v>35</v>
      </c>
      <c r="F56" s="43"/>
      <c r="G56" s="43"/>
      <c r="H56" s="44"/>
    </row>
    <row r="57" spans="1:10" x14ac:dyDescent="0.25">
      <c r="D57" s="69" t="s">
        <v>63</v>
      </c>
      <c r="E57" s="43" t="s">
        <v>37</v>
      </c>
      <c r="F57" s="43"/>
      <c r="G57" s="43"/>
      <c r="H57" s="44"/>
    </row>
    <row r="58" spans="1:10" ht="15.75" thickBot="1" x14ac:dyDescent="0.3">
      <c r="D58" s="70"/>
      <c r="E58" s="45" t="s">
        <v>64</v>
      </c>
      <c r="F58" s="45"/>
      <c r="G58" s="45"/>
      <c r="H58" s="46"/>
    </row>
    <row r="61" spans="1:10" x14ac:dyDescent="0.25">
      <c r="B61" s="54" t="s">
        <v>52</v>
      </c>
    </row>
    <row r="62" spans="1:10" x14ac:dyDescent="0.25">
      <c r="B62" s="54" t="s">
        <v>78</v>
      </c>
    </row>
  </sheetData>
  <sheetProtection password="FD00" sheet="1" objects="1" scenarios="1" selectLockedCells="1"/>
  <mergeCells count="10">
    <mergeCell ref="A3:N3"/>
    <mergeCell ref="F40:G40"/>
    <mergeCell ref="H40:I40"/>
    <mergeCell ref="F44:I44"/>
    <mergeCell ref="F39:I39"/>
    <mergeCell ref="F43:G43"/>
    <mergeCell ref="H43:I43"/>
    <mergeCell ref="F42:I42"/>
    <mergeCell ref="H41:I41"/>
    <mergeCell ref="F41:G41"/>
  </mergeCells>
  <dataValidations count="2">
    <dataValidation type="list" allowBlank="1" showInputMessage="1" showErrorMessage="1" sqref="F39">
      <formula1>slide.type</formula1>
    </dataValidation>
    <dataValidation type="decimal" allowBlank="1" showInputMessage="1" showErrorMessage="1" sqref="H17">
      <formula1>1.375</formula1>
      <formula2>4</formula2>
    </dataValidation>
  </dataValidations>
  <hyperlinks>
    <hyperlink ref="A3:N3" r:id="rId1" display="compliments of &quot;The Cabinet Guy&quot;"/>
  </hyperlinks>
  <printOptions horizontalCentered="1" verticalCentered="1"/>
  <pageMargins left="0.45" right="0.2" top="0.5" bottom="0.5" header="0.3" footer="0.3"/>
  <pageSetup scale="69" orientation="portrait" r:id="rId2"/>
  <headerFooter>
    <oddFooter>&amp;L&amp;F
&amp;A&amp;R&amp;D&amp;T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"/>
  <sheetViews>
    <sheetView topLeftCell="A16" workbookViewId="0">
      <selection activeCell="N16" sqref="N16"/>
    </sheetView>
  </sheetViews>
  <sheetFormatPr defaultRowHeight="15" x14ac:dyDescent="0.25"/>
  <cols>
    <col min="1" max="1" width="8.85546875" customWidth="1"/>
    <col min="2" max="2" width="3.42578125" customWidth="1"/>
    <col min="4" max="4" width="2.7109375" customWidth="1"/>
    <col min="6" max="6" width="14.140625" customWidth="1"/>
    <col min="7" max="7" width="18.28515625" customWidth="1"/>
    <col min="11" max="11" width="2.42578125" customWidth="1"/>
    <col min="13" max="13" width="3.42578125" customWidth="1"/>
    <col min="16" max="16" width="9.5703125" customWidth="1"/>
    <col min="17" max="17" width="3.42578125" customWidth="1"/>
    <col min="19" max="19" width="0.85546875" customWidth="1"/>
    <col min="21" max="21" width="14.140625" customWidth="1"/>
    <col min="23" max="23" width="10.42578125" customWidth="1"/>
    <col min="24" max="24" width="10.85546875" customWidth="1"/>
    <col min="27" max="27" width="0.85546875" customWidth="1"/>
    <col min="29" max="29" width="3.42578125" customWidth="1"/>
  </cols>
  <sheetData>
    <row r="1" spans="1:36" ht="29.45" x14ac:dyDescent="0.45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5"/>
      <c r="X1" s="5"/>
      <c r="Y1" s="5"/>
      <c r="Z1" s="5"/>
      <c r="AA1" s="5"/>
      <c r="AB1" s="5"/>
      <c r="AC1" s="5"/>
      <c r="AD1" s="5"/>
      <c r="AE1" s="1"/>
      <c r="AF1" s="1"/>
      <c r="AG1" s="1"/>
      <c r="AH1" s="1"/>
      <c r="AI1" s="1"/>
      <c r="AJ1" s="1"/>
    </row>
    <row r="2" spans="1:36" ht="29.45" x14ac:dyDescent="0.45">
      <c r="A2" s="38"/>
      <c r="B2" s="38"/>
      <c r="C2" s="38" t="s">
        <v>56</v>
      </c>
      <c r="E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5"/>
      <c r="X2" s="5"/>
      <c r="Y2" s="5"/>
      <c r="Z2" s="5"/>
      <c r="AA2" s="5"/>
      <c r="AB2" s="5"/>
      <c r="AC2" s="5"/>
      <c r="AD2" s="5"/>
      <c r="AE2" s="1"/>
      <c r="AF2" s="1"/>
      <c r="AG2" s="1"/>
      <c r="AH2" s="1"/>
      <c r="AI2" s="1"/>
      <c r="AJ2" s="1"/>
    </row>
    <row r="3" spans="1:36" ht="18.600000000000001" customHeight="1" x14ac:dyDescent="0.35">
      <c r="A3" s="107" t="s">
        <v>77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39"/>
      <c r="P3" s="39"/>
      <c r="Q3" s="39"/>
      <c r="R3" s="39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1"/>
      <c r="AF3" s="1"/>
      <c r="AG3" s="1"/>
      <c r="AH3" s="1"/>
      <c r="AI3" s="1"/>
      <c r="AJ3" s="1"/>
    </row>
    <row r="4" spans="1:36" ht="7.1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1"/>
      <c r="AF4" s="1"/>
      <c r="AG4" s="1"/>
      <c r="AH4" s="1"/>
      <c r="AI4" s="1"/>
      <c r="AJ4" s="1"/>
    </row>
    <row r="5" spans="1:36" ht="9.6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AE5" s="1"/>
      <c r="AF5" s="1"/>
      <c r="AG5" s="1"/>
      <c r="AH5" s="1"/>
      <c r="AI5" s="1"/>
      <c r="AJ5" s="1"/>
    </row>
    <row r="6" spans="1:36" ht="14.45" x14ac:dyDescent="0.3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6"/>
      <c r="O6" s="6"/>
      <c r="AE6" s="1"/>
      <c r="AF6" s="1"/>
      <c r="AG6" s="1"/>
      <c r="AH6" s="1"/>
      <c r="AI6" s="1"/>
      <c r="AJ6" s="1"/>
    </row>
    <row r="7" spans="1:36" ht="21" x14ac:dyDescent="0.4">
      <c r="A7" s="6"/>
      <c r="B7" s="8"/>
      <c r="C7" s="53"/>
      <c r="D7" s="9"/>
      <c r="E7" s="9"/>
      <c r="F7" s="9"/>
      <c r="G7" s="9"/>
      <c r="H7" s="9"/>
      <c r="I7" s="9"/>
      <c r="J7" s="9"/>
      <c r="K7" s="9"/>
      <c r="L7" s="9"/>
      <c r="M7" s="8"/>
      <c r="N7" s="6"/>
      <c r="O7" s="6"/>
      <c r="AE7" s="1"/>
      <c r="AF7" s="1"/>
      <c r="AG7" s="1"/>
      <c r="AH7" s="1"/>
      <c r="AI7" s="1"/>
      <c r="AJ7" s="1"/>
    </row>
    <row r="8" spans="1:36" ht="15.6" x14ac:dyDescent="0.3">
      <c r="A8" s="6"/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  <c r="N8" s="6"/>
      <c r="O8" s="6"/>
      <c r="AE8" s="1"/>
      <c r="AF8" s="1"/>
      <c r="AG8" s="1"/>
      <c r="AH8" s="1"/>
      <c r="AI8" s="1"/>
      <c r="AJ8" s="1"/>
    </row>
    <row r="9" spans="1:36" ht="14.45" x14ac:dyDescent="0.3">
      <c r="A9" s="6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6"/>
      <c r="O9" s="6"/>
      <c r="AE9" s="1"/>
      <c r="AF9" s="1"/>
      <c r="AG9" s="1"/>
      <c r="AH9" s="1"/>
      <c r="AI9" s="1"/>
      <c r="AJ9" s="1"/>
    </row>
    <row r="10" spans="1:36" ht="14.45" x14ac:dyDescent="0.3">
      <c r="A10" s="6"/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6"/>
      <c r="O10" s="6"/>
      <c r="AE10" s="1"/>
      <c r="AF10" s="1"/>
      <c r="AG10" s="1"/>
      <c r="AH10" s="1"/>
      <c r="AI10" s="1"/>
      <c r="AJ10" s="1"/>
    </row>
    <row r="11" spans="1:36" ht="14.45" x14ac:dyDescent="0.3">
      <c r="A11" s="6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6"/>
      <c r="O11" s="6"/>
      <c r="AE11" s="1"/>
      <c r="AF11" s="1"/>
      <c r="AG11" s="1"/>
      <c r="AH11" s="1"/>
      <c r="AI11" s="1"/>
      <c r="AJ11" s="1"/>
    </row>
    <row r="12" spans="1:36" ht="14.45" x14ac:dyDescent="0.3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8"/>
      <c r="N12" s="6"/>
      <c r="O12" s="6"/>
      <c r="AE12" s="1"/>
      <c r="AF12" s="1"/>
      <c r="AG12" s="1"/>
      <c r="AH12" s="1"/>
      <c r="AI12" s="1"/>
      <c r="AJ12" s="1"/>
    </row>
    <row r="13" spans="1:36" ht="14.45" x14ac:dyDescent="0.3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8"/>
      <c r="N13" s="6"/>
      <c r="O13" s="6"/>
      <c r="AE13" s="1"/>
      <c r="AF13" s="1"/>
      <c r="AG13" s="1"/>
      <c r="AH13" s="1"/>
      <c r="AI13" s="1"/>
      <c r="AJ13" s="1"/>
    </row>
    <row r="14" spans="1:36" ht="14.45" x14ac:dyDescent="0.3">
      <c r="A14" s="6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8"/>
      <c r="N14" s="6"/>
      <c r="O14" s="6"/>
      <c r="AE14" s="1"/>
      <c r="AF14" s="1"/>
      <c r="AG14" s="1"/>
      <c r="AH14" s="1"/>
      <c r="AI14" s="1"/>
      <c r="AJ14" s="1"/>
    </row>
    <row r="15" spans="1:36" ht="14.45" x14ac:dyDescent="0.3">
      <c r="A15" s="6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 s="11" t="s">
        <v>1</v>
      </c>
      <c r="O15" s="6"/>
      <c r="AE15" s="1"/>
      <c r="AF15" s="1"/>
      <c r="AG15" s="1"/>
      <c r="AH15" s="1"/>
      <c r="AI15" s="1"/>
      <c r="AJ15" s="1"/>
    </row>
    <row r="16" spans="1:36" ht="14.45" x14ac:dyDescent="0.3">
      <c r="A16" s="6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12"/>
      <c r="N16" s="3">
        <v>23.25</v>
      </c>
      <c r="O16" s="6"/>
      <c r="AE16" s="1"/>
      <c r="AF16" s="1"/>
      <c r="AG16" s="1"/>
      <c r="AH16" s="1"/>
      <c r="AI16" s="1"/>
      <c r="AJ16" s="1"/>
    </row>
    <row r="17" spans="1:47" ht="14.45" x14ac:dyDescent="0.3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6"/>
      <c r="O17" s="6"/>
      <c r="AE17" s="1"/>
      <c r="AF17" s="1"/>
      <c r="AG17" s="1"/>
      <c r="AH17" s="1"/>
      <c r="AI17" s="1"/>
      <c r="AJ17" s="1"/>
    </row>
    <row r="18" spans="1:47" ht="14.45" x14ac:dyDescent="0.3">
      <c r="A18" s="6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6"/>
      <c r="O18" s="6"/>
      <c r="AE18" s="1"/>
      <c r="AF18" s="1"/>
      <c r="AG18" s="1"/>
      <c r="AH18" s="1"/>
      <c r="AI18" s="1"/>
      <c r="AJ18" s="1"/>
    </row>
    <row r="19" spans="1:47" x14ac:dyDescent="0.25">
      <c r="A19" s="6"/>
      <c r="B19" s="8"/>
      <c r="C19" s="11" t="s">
        <v>39</v>
      </c>
      <c r="D19" s="6"/>
      <c r="E19" s="6"/>
      <c r="F19" s="6"/>
      <c r="G19" s="11" t="s">
        <v>40</v>
      </c>
      <c r="H19" s="6"/>
      <c r="I19" s="6"/>
      <c r="J19" s="6"/>
      <c r="K19" s="6"/>
      <c r="L19" s="11" t="s">
        <v>41</v>
      </c>
      <c r="M19" s="8"/>
      <c r="N19" s="6"/>
      <c r="O19" s="6"/>
      <c r="AE19" s="1"/>
      <c r="AF19" s="1"/>
      <c r="AG19" s="1"/>
      <c r="AH19" s="1"/>
      <c r="AI19" s="1"/>
      <c r="AJ19" s="1"/>
    </row>
    <row r="20" spans="1:47" ht="17.25" customHeight="1" x14ac:dyDescent="0.25">
      <c r="A20" s="6"/>
      <c r="B20" s="12"/>
      <c r="C20" s="3">
        <v>0.75</v>
      </c>
      <c r="D20" s="6"/>
      <c r="E20" s="6"/>
      <c r="F20" s="6"/>
      <c r="G20" s="62">
        <v>21</v>
      </c>
      <c r="H20" s="6"/>
      <c r="I20" s="6"/>
      <c r="J20" s="6"/>
      <c r="K20" s="6"/>
      <c r="L20" s="3">
        <v>0.75</v>
      </c>
      <c r="M20" s="13"/>
      <c r="N20" s="6"/>
      <c r="O20" s="6"/>
      <c r="AE20" s="1"/>
      <c r="AF20" s="1"/>
      <c r="AG20" s="1"/>
      <c r="AH20" s="1"/>
      <c r="AI20" s="1"/>
      <c r="AJ20" s="1"/>
    </row>
    <row r="21" spans="1:47" ht="9" customHeight="1" x14ac:dyDescent="0.25">
      <c r="A21" s="6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6"/>
      <c r="O21" s="6"/>
      <c r="AE21" s="1"/>
      <c r="AF21" s="1"/>
      <c r="AG21" s="1"/>
      <c r="AH21" s="1"/>
      <c r="AI21" s="1"/>
      <c r="AJ21" s="1"/>
    </row>
    <row r="22" spans="1:47" ht="22.15" customHeight="1" x14ac:dyDescent="0.3">
      <c r="A22" s="6"/>
      <c r="B22" s="14"/>
      <c r="C22" s="15"/>
      <c r="D22" s="65"/>
      <c r="E22" s="11" t="s">
        <v>42</v>
      </c>
      <c r="F22" s="6"/>
      <c r="G22" s="6"/>
      <c r="I22" s="6"/>
      <c r="J22" s="11" t="s">
        <v>43</v>
      </c>
      <c r="K22" s="65"/>
      <c r="L22" s="14"/>
      <c r="M22" s="15"/>
      <c r="N22" s="6"/>
      <c r="O22" s="6"/>
      <c r="AE22" s="1"/>
      <c r="AF22" s="1"/>
      <c r="AG22" s="1"/>
      <c r="AH22" s="1"/>
      <c r="AI22" s="1"/>
      <c r="AJ22" s="1"/>
    </row>
    <row r="23" spans="1:47" x14ac:dyDescent="0.25">
      <c r="A23" s="6"/>
      <c r="B23" s="6"/>
      <c r="C23" s="6"/>
      <c r="D23" s="6"/>
      <c r="E23" s="3">
        <v>0.5</v>
      </c>
      <c r="F23" s="6"/>
      <c r="G23" s="6"/>
      <c r="H23" s="6"/>
      <c r="I23" s="6"/>
      <c r="J23" s="4">
        <v>0.5</v>
      </c>
      <c r="K23" s="6"/>
      <c r="L23" s="6"/>
      <c r="M23" s="6"/>
      <c r="N23" s="6"/>
      <c r="O23" s="6"/>
      <c r="AE23" s="1"/>
      <c r="AF23" s="1"/>
      <c r="AG23" s="1"/>
      <c r="AH23" s="1"/>
      <c r="AI23" s="1"/>
      <c r="AJ23" s="1"/>
    </row>
    <row r="24" spans="1:47" ht="42.6" customHeight="1" thickBot="1" x14ac:dyDescent="0.3">
      <c r="A24" s="6"/>
      <c r="B24" s="6"/>
      <c r="C24" s="6"/>
      <c r="D24" s="6"/>
      <c r="E24" s="6"/>
      <c r="F24" s="6"/>
      <c r="G24" s="6"/>
      <c r="H24" s="77" t="s">
        <v>79</v>
      </c>
      <c r="I24" s="18"/>
      <c r="J24" s="18"/>
      <c r="K24" s="18"/>
      <c r="L24" s="18"/>
      <c r="M24" s="6"/>
      <c r="N24" s="6"/>
      <c r="O24" s="6"/>
      <c r="AE24" s="1"/>
      <c r="AF24" s="1"/>
      <c r="AG24" s="1"/>
      <c r="AH24" s="1"/>
      <c r="AI24" s="1"/>
      <c r="AJ24" s="1"/>
      <c r="AU24" s="2"/>
    </row>
    <row r="25" spans="1:47" ht="15.75" x14ac:dyDescent="0.25">
      <c r="A25" s="6"/>
      <c r="B25" s="19"/>
      <c r="C25" s="118" t="s">
        <v>45</v>
      </c>
      <c r="D25" s="20"/>
      <c r="E25" s="20"/>
      <c r="F25" s="35"/>
      <c r="G25" s="21"/>
      <c r="H25" s="20"/>
      <c r="I25" s="20"/>
      <c r="J25" s="22"/>
      <c r="K25" s="6"/>
      <c r="L25" s="6"/>
      <c r="M25" s="6"/>
      <c r="N25" s="6"/>
      <c r="O25" s="6"/>
      <c r="AE25" s="1"/>
      <c r="AF25" s="1"/>
      <c r="AG25" s="1"/>
      <c r="AH25" s="1"/>
      <c r="AI25" s="1"/>
      <c r="AJ25" s="1"/>
      <c r="AU25" s="2"/>
    </row>
    <row r="26" spans="1:47" hidden="1" x14ac:dyDescent="0.25">
      <c r="A26" s="6"/>
      <c r="B26" s="23"/>
      <c r="C26" s="24" t="s">
        <v>2</v>
      </c>
      <c r="D26" s="24"/>
      <c r="E26" s="24"/>
      <c r="F26" s="24"/>
      <c r="G26" s="24"/>
      <c r="H26" s="36">
        <f>+w+x+y</f>
        <v>22.5</v>
      </c>
      <c r="I26" s="24" t="s">
        <v>3</v>
      </c>
      <c r="J26" s="25"/>
      <c r="K26" s="6"/>
      <c r="L26" s="6"/>
      <c r="M26" s="6"/>
      <c r="AE26" s="1"/>
      <c r="AF26" s="1"/>
      <c r="AG26" s="1"/>
      <c r="AH26" s="1"/>
      <c r="AI26" s="1"/>
      <c r="AJ26" s="1"/>
      <c r="AU26" s="2"/>
    </row>
    <row r="27" spans="1:47" x14ac:dyDescent="0.25">
      <c r="A27" s="6"/>
      <c r="B27" s="23"/>
      <c r="C27" s="24" t="s">
        <v>84</v>
      </c>
      <c r="D27" s="24"/>
      <c r="E27" s="24"/>
      <c r="F27" s="24"/>
      <c r="G27" s="24"/>
      <c r="H27" s="36">
        <f>+w+i</f>
        <v>1.25</v>
      </c>
      <c r="I27" s="24" t="s">
        <v>4</v>
      </c>
      <c r="J27" s="25"/>
      <c r="K27" s="6"/>
      <c r="L27" s="6"/>
      <c r="M27" s="6"/>
      <c r="AE27" s="1"/>
      <c r="AF27" s="1"/>
      <c r="AG27" s="1"/>
      <c r="AH27" s="1"/>
      <c r="AI27" s="1"/>
      <c r="AJ27" s="1"/>
    </row>
    <row r="28" spans="1:47" x14ac:dyDescent="0.25">
      <c r="A28" s="6"/>
      <c r="B28" s="23"/>
      <c r="C28" s="24" t="s">
        <v>74</v>
      </c>
      <c r="D28" s="24"/>
      <c r="E28" s="24"/>
      <c r="F28" s="24"/>
      <c r="G28" s="24"/>
      <c r="H28" s="47">
        <f>IF(hinge.side&lt;&gt;0,IF(hinge.side&lt;=1,1,IF(AND( hinge.side&gt;1,hinge.side&lt;=1.25), 1.25,2)),"")</f>
        <v>1.25</v>
      </c>
      <c r="I28" s="26"/>
      <c r="J28" s="27"/>
      <c r="K28" s="6"/>
      <c r="L28" s="6"/>
      <c r="M28" s="6"/>
      <c r="AE28" s="1"/>
      <c r="AF28" s="1"/>
      <c r="AG28" s="1"/>
      <c r="AH28" s="1"/>
      <c r="AI28" s="1"/>
      <c r="AJ28" s="1"/>
    </row>
    <row r="29" spans="1:47" x14ac:dyDescent="0.25">
      <c r="A29" s="6"/>
      <c r="B29" s="23"/>
      <c r="C29" s="24" t="s">
        <v>87</v>
      </c>
      <c r="D29" s="24"/>
      <c r="E29" s="24"/>
      <c r="F29" s="24"/>
      <c r="G29" s="24"/>
      <c r="H29" s="36">
        <f>y+r.i</f>
        <v>1.25</v>
      </c>
      <c r="I29" s="24" t="s">
        <v>68</v>
      </c>
      <c r="J29" s="25"/>
      <c r="K29" s="6"/>
      <c r="L29" s="6"/>
      <c r="M29" s="6"/>
      <c r="AE29" s="1"/>
      <c r="AF29" s="1"/>
      <c r="AG29" s="1"/>
      <c r="AH29" s="1"/>
      <c r="AI29" s="1"/>
      <c r="AJ29" s="1"/>
    </row>
    <row r="30" spans="1:47" x14ac:dyDescent="0.25">
      <c r="A30" s="6"/>
      <c r="B30" s="23"/>
      <c r="C30" s="24" t="s">
        <v>75</v>
      </c>
      <c r="D30" s="24"/>
      <c r="E30" s="24"/>
      <c r="F30" s="24"/>
      <c r="G30" s="24"/>
      <c r="H30" s="47">
        <f>IF(opposite.side&lt;&gt;0,IF(opposite.side&lt;=1,1,IF(AND( opposite.side&gt;1,opposite.side&lt;=1.25), 1.25,2)),"")</f>
        <v>1.25</v>
      </c>
      <c r="I30" s="24"/>
      <c r="J30" s="25"/>
      <c r="K30" s="6"/>
      <c r="L30" s="6"/>
      <c r="M30" s="6"/>
      <c r="AE30" s="1"/>
      <c r="AF30" s="1"/>
      <c r="AG30" s="1"/>
      <c r="AH30" s="1"/>
      <c r="AI30" s="1"/>
      <c r="AJ30" s="1"/>
    </row>
    <row r="31" spans="1:47" x14ac:dyDescent="0.25">
      <c r="A31" s="6"/>
      <c r="B31" s="23"/>
      <c r="C31" s="49" t="s">
        <v>14</v>
      </c>
      <c r="D31" s="49"/>
      <c r="E31" s="50"/>
      <c r="F31" s="50"/>
      <c r="G31" s="50"/>
      <c r="H31" s="51">
        <f>IF(hinge.side.pilaster=opposite.side.pilaster,hinge.side.pilaster,"mixed set of "&amp;hinge.side.pilaster&amp;" and "&amp;opposite.side.pilaster)</f>
        <v>1.25</v>
      </c>
      <c r="I31" s="50"/>
      <c r="J31" s="52"/>
      <c r="K31" s="6"/>
      <c r="L31" s="6"/>
      <c r="M31" s="6"/>
      <c r="AE31" s="1"/>
      <c r="AF31" s="1"/>
      <c r="AG31" s="1"/>
      <c r="AH31" s="1"/>
      <c r="AI31" s="1"/>
      <c r="AJ31" s="1"/>
    </row>
    <row r="32" spans="1:47" x14ac:dyDescent="0.25">
      <c r="A32" s="6"/>
      <c r="B32" s="23"/>
      <c r="C32" s="28"/>
      <c r="D32" s="28"/>
      <c r="E32" s="24"/>
      <c r="F32" s="24"/>
      <c r="G32" s="24"/>
      <c r="H32" s="37"/>
      <c r="I32" s="24"/>
      <c r="J32" s="25"/>
      <c r="K32" s="6"/>
      <c r="L32" s="6"/>
      <c r="M32" s="6"/>
      <c r="AE32" s="1"/>
      <c r="AF32" s="1"/>
      <c r="AG32" s="1"/>
      <c r="AH32" s="1"/>
      <c r="AI32" s="1"/>
      <c r="AJ32" s="1"/>
    </row>
    <row r="33" spans="1:36" s="75" customFormat="1" ht="15.75" x14ac:dyDescent="0.25">
      <c r="A33" s="74"/>
      <c r="B33" s="71"/>
      <c r="C33" s="72" t="s">
        <v>15</v>
      </c>
      <c r="D33" s="72"/>
      <c r="E33" s="72"/>
      <c r="F33" s="117" t="s">
        <v>46</v>
      </c>
      <c r="G33" s="117"/>
      <c r="H33" s="123" t="s">
        <v>47</v>
      </c>
      <c r="I33" s="123"/>
      <c r="J33" s="124"/>
      <c r="K33" s="74"/>
      <c r="L33" s="74"/>
      <c r="M33" s="74"/>
      <c r="AE33" s="80"/>
      <c r="AF33" s="80"/>
      <c r="AG33" s="80"/>
      <c r="AH33" s="80"/>
      <c r="AI33" s="80"/>
      <c r="AJ33" s="80"/>
    </row>
    <row r="34" spans="1:36" x14ac:dyDescent="0.25">
      <c r="A34" s="6"/>
      <c r="B34" s="23"/>
      <c r="C34" s="48" t="s">
        <v>16</v>
      </c>
      <c r="D34" s="48"/>
      <c r="E34" s="48"/>
      <c r="F34" s="112">
        <f>(IF(wall.wall&lt;&gt;0,IF(F33="Undermount",((wall.wall-hinge.side.pilaster-opposite.side.pilaster)-side),(wall.wall-hinge.side.pilaster-opposite.side.pilaster)-1),"")-0.0625)</f>
        <v>18.9375</v>
      </c>
      <c r="G34" s="112"/>
      <c r="H34" s="125"/>
      <c r="I34" s="125"/>
      <c r="J34" s="125"/>
      <c r="K34" s="6"/>
      <c r="L34" s="6"/>
      <c r="M34" s="6"/>
      <c r="AE34" s="1"/>
      <c r="AF34" s="1"/>
      <c r="AG34" s="1"/>
      <c r="AH34" s="1"/>
      <c r="AI34" s="1"/>
      <c r="AJ34" s="1"/>
    </row>
    <row r="35" spans="1:36" s="75" customFormat="1" ht="15.75" x14ac:dyDescent="0.25">
      <c r="A35" s="74"/>
      <c r="B35" s="71"/>
      <c r="C35" s="119" t="s">
        <v>51</v>
      </c>
      <c r="D35" s="119"/>
      <c r="E35" s="119"/>
      <c r="F35" s="128"/>
      <c r="G35" s="128"/>
      <c r="H35" s="126">
        <f>(IF(wall.wall&lt;&gt;0,IF(H33="Undermount",((wall.wall-hinge.side.pilaster-opposite.side.pilaster)-side),(wall.wall-hinge.side.pilaster-opposite.side.pilaster))))</f>
        <v>20</v>
      </c>
      <c r="I35" s="126"/>
      <c r="J35" s="127"/>
      <c r="K35" s="74"/>
      <c r="L35" s="74"/>
      <c r="M35" s="74"/>
      <c r="AE35" s="80"/>
      <c r="AF35" s="80"/>
      <c r="AG35" s="80"/>
      <c r="AH35" s="80"/>
      <c r="AI35" s="80"/>
      <c r="AJ35" s="80"/>
    </row>
    <row r="36" spans="1:36" x14ac:dyDescent="0.25">
      <c r="A36" s="6"/>
      <c r="B36" s="23"/>
      <c r="C36" s="24" t="s">
        <v>69</v>
      </c>
      <c r="D36" s="24"/>
      <c r="E36" s="24"/>
      <c r="F36" s="110">
        <f>z-3/"4"</f>
        <v>22.5</v>
      </c>
      <c r="G36" s="110"/>
      <c r="H36" s="110"/>
      <c r="I36" s="110"/>
      <c r="J36" s="114"/>
      <c r="K36" s="6"/>
      <c r="L36" s="6"/>
      <c r="M36" s="6"/>
      <c r="AE36" s="1"/>
      <c r="AF36" s="1"/>
      <c r="AG36" s="1"/>
      <c r="AH36" s="1"/>
      <c r="AI36" s="1"/>
      <c r="AJ36" s="1"/>
    </row>
    <row r="37" spans="1:36" ht="15.75" thickBot="1" x14ac:dyDescent="0.3">
      <c r="A37" s="6"/>
      <c r="B37" s="32"/>
      <c r="C37" s="33" t="s">
        <v>17</v>
      </c>
      <c r="D37" s="33"/>
      <c r="E37" s="33"/>
      <c r="F37" s="115" t="s">
        <v>23</v>
      </c>
      <c r="G37" s="115"/>
      <c r="H37" s="115"/>
      <c r="I37" s="115"/>
      <c r="J37" s="116"/>
      <c r="K37" s="6"/>
      <c r="L37" s="6"/>
      <c r="M37" s="6"/>
      <c r="N37" s="6"/>
      <c r="O37" s="6"/>
      <c r="AE37" s="1"/>
      <c r="AF37" s="1"/>
      <c r="AG37" s="1"/>
      <c r="AH37" s="1"/>
      <c r="AI37" s="1"/>
      <c r="AJ37" s="1"/>
    </row>
    <row r="38" spans="1:36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AE38" s="1"/>
      <c r="AF38" s="1"/>
      <c r="AG38" s="1"/>
      <c r="AH38" s="1"/>
      <c r="AI38" s="1"/>
      <c r="AJ38" s="1"/>
    </row>
    <row r="39" spans="1:36" x14ac:dyDescent="0.25">
      <c r="A39" s="6"/>
      <c r="B39" s="6"/>
      <c r="C39" s="40" t="s">
        <v>48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AE39" s="1"/>
      <c r="AF39" s="1"/>
      <c r="AG39" s="1"/>
      <c r="AH39" s="1"/>
      <c r="AI39" s="1"/>
      <c r="AJ39" s="1"/>
    </row>
    <row r="40" spans="1:36" x14ac:dyDescent="0.25">
      <c r="A40" s="6"/>
      <c r="B40" s="6"/>
      <c r="C40" s="40" t="s">
        <v>49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AE40" s="1"/>
      <c r="AF40" s="1"/>
      <c r="AG40" s="1"/>
      <c r="AH40" s="1"/>
      <c r="AI40" s="1"/>
      <c r="AJ40" s="1"/>
    </row>
    <row r="41" spans="1:36" ht="13.9" customHeight="1" x14ac:dyDescent="0.25">
      <c r="A41" s="6"/>
      <c r="B41" s="6"/>
      <c r="C41" s="40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AE41" s="1"/>
      <c r="AF41" s="1"/>
      <c r="AG41" s="1"/>
      <c r="AH41" s="1"/>
      <c r="AI41" s="1"/>
      <c r="AJ41" s="1"/>
    </row>
    <row r="42" spans="1:36" ht="13.9" customHeight="1" thickBot="1" x14ac:dyDescent="0.3">
      <c r="A42" s="6"/>
      <c r="B42" s="6"/>
      <c r="C42" s="4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AE42" s="1"/>
      <c r="AF42" s="1"/>
      <c r="AG42" s="1"/>
      <c r="AH42" s="1"/>
      <c r="AI42" s="1"/>
      <c r="AJ42" s="1"/>
    </row>
    <row r="43" spans="1:36" x14ac:dyDescent="0.25">
      <c r="A43" s="6"/>
      <c r="F43" s="19" t="s">
        <v>25</v>
      </c>
      <c r="G43" s="20" t="s">
        <v>26</v>
      </c>
      <c r="H43" s="41"/>
      <c r="I43" s="42"/>
      <c r="K43" s="6"/>
      <c r="L43" s="6"/>
      <c r="M43" s="6"/>
      <c r="N43" s="6"/>
      <c r="O43" s="6"/>
      <c r="AE43" s="1"/>
      <c r="AF43" s="1"/>
      <c r="AG43" s="1"/>
      <c r="AH43" s="1"/>
      <c r="AI43" s="1"/>
      <c r="AJ43" s="1"/>
    </row>
    <row r="44" spans="1:36" x14ac:dyDescent="0.25">
      <c r="A44" s="1"/>
      <c r="F44" s="23" t="s">
        <v>27</v>
      </c>
      <c r="G44" s="24" t="s">
        <v>28</v>
      </c>
      <c r="H44" s="43"/>
      <c r="I44" s="44"/>
      <c r="K44" s="1"/>
      <c r="L44" s="1"/>
      <c r="M44" s="1"/>
      <c r="N44" s="6"/>
      <c r="O44" s="6"/>
      <c r="AE44" s="1"/>
      <c r="AF44" s="1"/>
      <c r="AG44" s="1"/>
      <c r="AH44" s="1"/>
      <c r="AI44" s="1"/>
      <c r="AJ44" s="1"/>
    </row>
    <row r="45" spans="1:36" x14ac:dyDescent="0.25">
      <c r="A45" s="1"/>
      <c r="F45" s="23"/>
      <c r="G45" s="43" t="s">
        <v>38</v>
      </c>
      <c r="H45" s="43"/>
      <c r="I45" s="44"/>
      <c r="K45" s="1"/>
      <c r="L45" s="1"/>
      <c r="M45" s="1"/>
      <c r="N45" s="6"/>
      <c r="O45" s="6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F46" s="23" t="s">
        <v>30</v>
      </c>
      <c r="G46" s="24" t="s">
        <v>31</v>
      </c>
      <c r="H46" s="43"/>
      <c r="I46" s="44"/>
      <c r="N46" s="1"/>
      <c r="O46" s="1"/>
      <c r="S46" s="1"/>
      <c r="T46" s="1"/>
    </row>
    <row r="47" spans="1:36" x14ac:dyDescent="0.25">
      <c r="F47" s="23" t="s">
        <v>32</v>
      </c>
      <c r="G47" s="24" t="s">
        <v>33</v>
      </c>
      <c r="H47" s="43"/>
      <c r="I47" s="44"/>
      <c r="N47" s="1"/>
      <c r="O47" s="1"/>
      <c r="P47" s="1"/>
      <c r="Q47" s="1"/>
      <c r="R47" s="1"/>
    </row>
    <row r="48" spans="1:36" x14ac:dyDescent="0.25">
      <c r="F48" s="23"/>
      <c r="G48" s="24" t="s">
        <v>44</v>
      </c>
      <c r="H48" s="43"/>
      <c r="I48" s="44"/>
    </row>
    <row r="49" spans="3:9" x14ac:dyDescent="0.25">
      <c r="F49" s="23" t="s">
        <v>34</v>
      </c>
      <c r="G49" s="24" t="s">
        <v>35</v>
      </c>
      <c r="H49" s="43"/>
      <c r="I49" s="44"/>
    </row>
    <row r="50" spans="3:9" x14ac:dyDescent="0.25">
      <c r="F50" s="23"/>
      <c r="G50" s="24" t="s">
        <v>44</v>
      </c>
      <c r="H50" s="43"/>
      <c r="I50" s="44"/>
    </row>
    <row r="51" spans="3:9" x14ac:dyDescent="0.25">
      <c r="F51" s="23" t="s">
        <v>36</v>
      </c>
      <c r="G51" s="24" t="s">
        <v>37</v>
      </c>
      <c r="H51" s="43"/>
      <c r="I51" s="44"/>
    </row>
    <row r="52" spans="3:9" ht="15.75" thickBot="1" x14ac:dyDescent="0.3">
      <c r="F52" s="32"/>
      <c r="G52" s="33" t="s">
        <v>29</v>
      </c>
      <c r="H52" s="45"/>
      <c r="I52" s="46"/>
    </row>
    <row r="53" spans="3:9" ht="24" customHeight="1" x14ac:dyDescent="0.25"/>
    <row r="54" spans="3:9" x14ac:dyDescent="0.25">
      <c r="C54" s="54" t="s">
        <v>52</v>
      </c>
    </row>
    <row r="55" spans="3:9" x14ac:dyDescent="0.25">
      <c r="C55" s="54" t="s">
        <v>53</v>
      </c>
    </row>
  </sheetData>
  <sheetProtection password="FD00" sheet="1" objects="1" scenarios="1" selectLockedCells="1"/>
  <mergeCells count="7">
    <mergeCell ref="F36:J36"/>
    <mergeCell ref="F37:J37"/>
    <mergeCell ref="F33:G33"/>
    <mergeCell ref="A3:N3"/>
    <mergeCell ref="H33:J33"/>
    <mergeCell ref="F34:G34"/>
    <mergeCell ref="H35:J35"/>
  </mergeCells>
  <dataValidations count="2">
    <dataValidation type="list" allowBlank="1" showInputMessage="1" showErrorMessage="1" sqref="F33">
      <formula1>slide.type</formula1>
    </dataValidation>
    <dataValidation type="list" allowBlank="1" showInputMessage="1" showErrorMessage="1" sqref="H32">
      <formula1>side.thickness</formula1>
    </dataValidation>
  </dataValidations>
  <hyperlinks>
    <hyperlink ref="A3:N3" r:id="rId1" display="compliments of &quot;The Cabinet Guy&quot;"/>
  </hyperlinks>
  <printOptions horizontalCentered="1" verticalCentered="1"/>
  <pageMargins left="0.45" right="0.2" top="0.5" bottom="0.5" header="0.3" footer="0.3"/>
  <pageSetup scale="80" orientation="portrait" r:id="rId2"/>
  <headerFooter>
    <oddFooter>&amp;L&amp;F
&amp;A&amp;R&amp;D&amp;T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34</vt:i4>
      </vt:variant>
    </vt:vector>
  </HeadingPairs>
  <TitlesOfParts>
    <vt:vector size="36" baseType="lpstr">
      <vt:lpstr>DOUBLE DOOR WITH MULLION</vt:lpstr>
      <vt:lpstr>ONE OR TWO DOORS (NO MULLION)</vt:lpstr>
      <vt:lpstr>hinge.side</vt:lpstr>
      <vt:lpstr>hinge.side.pilaster</vt:lpstr>
      <vt:lpstr>i</vt:lpstr>
      <vt:lpstr>i.1</vt:lpstr>
      <vt:lpstr>i.2</vt:lpstr>
      <vt:lpstr>left.mullion</vt:lpstr>
      <vt:lpstr>left.mullion.pilaster</vt:lpstr>
      <vt:lpstr>left.pilaster</vt:lpstr>
      <vt:lpstr>left.side</vt:lpstr>
      <vt:lpstr>M</vt:lpstr>
      <vt:lpstr>opposite.side</vt:lpstr>
      <vt:lpstr>opposite.side.pilaster</vt:lpstr>
      <vt:lpstr>'DOUBLE DOOR WITH MULLION'!Print_Area</vt:lpstr>
      <vt:lpstr>'ONE OR TWO DOORS (NO MULLION)'!Print_Area</vt:lpstr>
      <vt:lpstr>r.i</vt:lpstr>
      <vt:lpstr>right.mullion</vt:lpstr>
      <vt:lpstr>right.mullion.pilaster</vt:lpstr>
      <vt:lpstr>right.pilaster</vt:lpstr>
      <vt:lpstr>right.side</vt:lpstr>
      <vt:lpstr>side</vt:lpstr>
      <vt:lpstr>side.thickness</vt:lpstr>
      <vt:lpstr>slide.type</vt:lpstr>
      <vt:lpstr>w</vt:lpstr>
      <vt:lpstr>w.1</vt:lpstr>
      <vt:lpstr>w.2</vt:lpstr>
      <vt:lpstr>wall.wall</vt:lpstr>
      <vt:lpstr>wall.wall.l</vt:lpstr>
      <vt:lpstr>wall.wall.r</vt:lpstr>
      <vt:lpstr>x</vt:lpstr>
      <vt:lpstr>x.1</vt:lpstr>
      <vt:lpstr>x.2</vt:lpstr>
      <vt:lpstr>y</vt:lpstr>
      <vt:lpstr>z</vt:lpstr>
      <vt:lpstr>z.2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Keith-Office</dc:creator>
  <cp:lastModifiedBy>Peter Zurcher</cp:lastModifiedBy>
  <cp:lastPrinted>2011-11-08T20:30:43Z</cp:lastPrinted>
  <dcterms:created xsi:type="dcterms:W3CDTF">2011-01-22T17:57:26Z</dcterms:created>
  <dcterms:modified xsi:type="dcterms:W3CDTF">2011-11-08T20:38:26Z</dcterms:modified>
</cp:coreProperties>
</file>